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Лист1!$8:$11</definedName>
    <definedName name="_xlnm.Print_Area" localSheetId="0">Лист1!#REF!</definedName>
  </definedNames>
  <calcPr calcId="152511"/>
</workbook>
</file>

<file path=xl/calcChain.xml><?xml version="1.0" encoding="utf-8"?>
<calcChain xmlns="http://schemas.openxmlformats.org/spreadsheetml/2006/main">
  <c r="M224" i="1" l="1"/>
  <c r="M223" i="1"/>
  <c r="K222" i="1"/>
  <c r="L222" i="1" s="1"/>
  <c r="L221" i="1" s="1"/>
  <c r="L217" i="1" s="1"/>
  <c r="L216" i="1" s="1"/>
  <c r="I222" i="1"/>
  <c r="I221" i="1" s="1"/>
  <c r="H222" i="1"/>
  <c r="H221" i="1" s="1"/>
  <c r="H217" i="1" s="1"/>
  <c r="H216" i="1" s="1"/>
  <c r="K221" i="1"/>
  <c r="K217" i="1" s="1"/>
  <c r="K216" i="1" s="1"/>
  <c r="J221" i="1"/>
  <c r="J217" i="1" s="1"/>
  <c r="J216" i="1" s="1"/>
  <c r="G221" i="1"/>
  <c r="G217" i="1" s="1"/>
  <c r="F221" i="1"/>
  <c r="F217" i="1" s="1"/>
  <c r="F216" i="1" s="1"/>
  <c r="E221" i="1"/>
  <c r="M219" i="1"/>
  <c r="M218" i="1"/>
  <c r="I217" i="1"/>
  <c r="I216" i="1" s="1"/>
  <c r="E217" i="1"/>
  <c r="E216" i="1" s="1"/>
  <c r="G216" i="1"/>
  <c r="M215" i="1"/>
  <c r="M214" i="1"/>
  <c r="M213" i="1"/>
  <c r="M212" i="1"/>
  <c r="M211" i="1"/>
  <c r="L211" i="1"/>
  <c r="K211" i="1"/>
  <c r="J211" i="1"/>
  <c r="I211" i="1"/>
  <c r="H211" i="1"/>
  <c r="G211" i="1"/>
  <c r="F211" i="1"/>
  <c r="E211" i="1"/>
  <c r="M210" i="1"/>
  <c r="M209" i="1"/>
  <c r="M208" i="1"/>
  <c r="M207" i="1"/>
  <c r="M206" i="1"/>
  <c r="L206" i="1"/>
  <c r="K206" i="1"/>
  <c r="J206" i="1"/>
  <c r="I206" i="1"/>
  <c r="H206" i="1"/>
  <c r="G206" i="1"/>
  <c r="F206" i="1"/>
  <c r="E206" i="1"/>
  <c r="M205" i="1"/>
  <c r="M204" i="1"/>
  <c r="M203" i="1"/>
  <c r="M202" i="1"/>
  <c r="J202" i="1"/>
  <c r="J201" i="1" s="1"/>
  <c r="I202" i="1"/>
  <c r="H202" i="1"/>
  <c r="M201" i="1"/>
  <c r="L201" i="1"/>
  <c r="K201" i="1"/>
  <c r="I201" i="1"/>
  <c r="H201" i="1"/>
  <c r="G201" i="1"/>
  <c r="F201" i="1"/>
  <c r="E201" i="1"/>
  <c r="M200" i="1"/>
  <c r="M199" i="1"/>
  <c r="L198" i="1"/>
  <c r="K198" i="1"/>
  <c r="K194" i="1" s="1"/>
  <c r="J198" i="1"/>
  <c r="I198" i="1"/>
  <c r="H198" i="1"/>
  <c r="G198" i="1"/>
  <c r="G194" i="1" s="1"/>
  <c r="F198" i="1"/>
  <c r="E198" i="1"/>
  <c r="L197" i="1"/>
  <c r="K197" i="1"/>
  <c r="J197" i="1"/>
  <c r="I197" i="1"/>
  <c r="H197" i="1"/>
  <c r="H194" i="1" s="1"/>
  <c r="G197" i="1"/>
  <c r="F197" i="1"/>
  <c r="E197" i="1"/>
  <c r="L196" i="1"/>
  <c r="K196" i="1"/>
  <c r="J196" i="1"/>
  <c r="I196" i="1"/>
  <c r="I194" i="1" s="1"/>
  <c r="H196" i="1"/>
  <c r="G196" i="1"/>
  <c r="F196" i="1"/>
  <c r="E196" i="1"/>
  <c r="E194" i="1" s="1"/>
  <c r="L195" i="1"/>
  <c r="K195" i="1"/>
  <c r="J195" i="1"/>
  <c r="J194" i="1" s="1"/>
  <c r="I195" i="1"/>
  <c r="H195" i="1"/>
  <c r="G195" i="1"/>
  <c r="F195" i="1"/>
  <c r="F194" i="1" s="1"/>
  <c r="E195" i="1"/>
  <c r="L194" i="1"/>
  <c r="M192" i="1"/>
  <c r="M191" i="1"/>
  <c r="M190" i="1"/>
  <c r="M189" i="1"/>
  <c r="K188" i="1"/>
  <c r="J188" i="1"/>
  <c r="I188" i="1"/>
  <c r="H188" i="1"/>
  <c r="M188" i="1" s="1"/>
  <c r="G188" i="1"/>
  <c r="F188" i="1"/>
  <c r="E188" i="1"/>
  <c r="M187" i="1"/>
  <c r="M186" i="1"/>
  <c r="I185" i="1"/>
  <c r="M185" i="1" s="1"/>
  <c r="I184" i="1"/>
  <c r="I183" i="1" s="1"/>
  <c r="L183" i="1"/>
  <c r="K183" i="1"/>
  <c r="J183" i="1"/>
  <c r="H183" i="1"/>
  <c r="G183" i="1"/>
  <c r="F183" i="1"/>
  <c r="E183" i="1"/>
  <c r="M182" i="1"/>
  <c r="M181" i="1"/>
  <c r="M180" i="1"/>
  <c r="M179" i="1"/>
  <c r="K178" i="1"/>
  <c r="J178" i="1"/>
  <c r="I178" i="1"/>
  <c r="H178" i="1"/>
  <c r="M178" i="1" s="1"/>
  <c r="G178" i="1"/>
  <c r="F178" i="1"/>
  <c r="E178" i="1"/>
  <c r="M177" i="1"/>
  <c r="M176" i="1"/>
  <c r="M175" i="1"/>
  <c r="G174" i="1"/>
  <c r="L173" i="1"/>
  <c r="K173" i="1"/>
  <c r="J173" i="1"/>
  <c r="I173" i="1"/>
  <c r="H173" i="1"/>
  <c r="F173" i="1"/>
  <c r="E173" i="1"/>
  <c r="M172" i="1"/>
  <c r="L172" i="1"/>
  <c r="G172" i="1"/>
  <c r="I171" i="1"/>
  <c r="I168" i="1" s="1"/>
  <c r="I170" i="1"/>
  <c r="M170" i="1" s="1"/>
  <c r="L169" i="1"/>
  <c r="K169" i="1"/>
  <c r="I169" i="1"/>
  <c r="H169" i="1"/>
  <c r="H168" i="1" s="1"/>
  <c r="K168" i="1"/>
  <c r="J168" i="1"/>
  <c r="G168" i="1"/>
  <c r="F168" i="1"/>
  <c r="E168" i="1"/>
  <c r="M167" i="1"/>
  <c r="M166" i="1"/>
  <c r="M165" i="1"/>
  <c r="M164" i="1"/>
  <c r="J163" i="1"/>
  <c r="M163" i="1" s="1"/>
  <c r="M162" i="1"/>
  <c r="M161" i="1"/>
  <c r="M160" i="1"/>
  <c r="M159" i="1"/>
  <c r="K158" i="1"/>
  <c r="J158" i="1"/>
  <c r="I158" i="1"/>
  <c r="H158" i="1"/>
  <c r="G158" i="1"/>
  <c r="M158" i="1" s="1"/>
  <c r="F158" i="1"/>
  <c r="E158" i="1"/>
  <c r="K157" i="1"/>
  <c r="K153" i="1" s="1"/>
  <c r="J157" i="1"/>
  <c r="I157" i="1"/>
  <c r="H157" i="1"/>
  <c r="G157" i="1"/>
  <c r="M157" i="1" s="1"/>
  <c r="F157" i="1"/>
  <c r="E157" i="1"/>
  <c r="L156" i="1"/>
  <c r="K156" i="1"/>
  <c r="J156" i="1"/>
  <c r="I156" i="1"/>
  <c r="H156" i="1"/>
  <c r="G156" i="1"/>
  <c r="F156" i="1"/>
  <c r="E156" i="1"/>
  <c r="M156" i="1" s="1"/>
  <c r="L155" i="1"/>
  <c r="K155" i="1"/>
  <c r="J155" i="1"/>
  <c r="J20" i="1" s="1"/>
  <c r="J15" i="1" s="1"/>
  <c r="I155" i="1"/>
  <c r="H155" i="1"/>
  <c r="G155" i="1"/>
  <c r="F155" i="1"/>
  <c r="E155" i="1"/>
  <c r="E153" i="1" s="1"/>
  <c r="K154" i="1"/>
  <c r="J154" i="1"/>
  <c r="H154" i="1"/>
  <c r="F154" i="1"/>
  <c r="E154" i="1"/>
  <c r="H153" i="1"/>
  <c r="M151" i="1"/>
  <c r="M150" i="1"/>
  <c r="M149" i="1"/>
  <c r="L148" i="1"/>
  <c r="L147" i="1" s="1"/>
  <c r="K148" i="1"/>
  <c r="I148" i="1"/>
  <c r="K147" i="1"/>
  <c r="J147" i="1"/>
  <c r="I147" i="1"/>
  <c r="M146" i="1"/>
  <c r="M145" i="1"/>
  <c r="M144" i="1"/>
  <c r="K143" i="1"/>
  <c r="J142" i="1"/>
  <c r="K142" i="1" s="1"/>
  <c r="I142" i="1"/>
  <c r="H142" i="1"/>
  <c r="G142" i="1"/>
  <c r="F142" i="1"/>
  <c r="E142" i="1"/>
  <c r="M141" i="1"/>
  <c r="M140" i="1"/>
  <c r="M139" i="1"/>
  <c r="L138" i="1"/>
  <c r="K138" i="1"/>
  <c r="K137" i="1"/>
  <c r="J137" i="1"/>
  <c r="I137" i="1"/>
  <c r="H137" i="1"/>
  <c r="G137" i="1"/>
  <c r="F137" i="1"/>
  <c r="E137" i="1"/>
  <c r="L136" i="1"/>
  <c r="L22" i="1" s="1"/>
  <c r="L17" i="1" s="1"/>
  <c r="K136" i="1"/>
  <c r="J136" i="1"/>
  <c r="J132" i="1" s="1"/>
  <c r="I136" i="1"/>
  <c r="H136" i="1"/>
  <c r="G136" i="1"/>
  <c r="F136" i="1"/>
  <c r="E136" i="1"/>
  <c r="L135" i="1"/>
  <c r="K135" i="1"/>
  <c r="J135" i="1"/>
  <c r="I135" i="1"/>
  <c r="H135" i="1"/>
  <c r="G135" i="1"/>
  <c r="F135" i="1"/>
  <c r="E135" i="1"/>
  <c r="L134" i="1"/>
  <c r="K134" i="1"/>
  <c r="J134" i="1"/>
  <c r="I134" i="1"/>
  <c r="H134" i="1"/>
  <c r="G134" i="1"/>
  <c r="F134" i="1"/>
  <c r="E134" i="1"/>
  <c r="M134" i="1" s="1"/>
  <c r="J133" i="1"/>
  <c r="I133" i="1"/>
  <c r="H133" i="1"/>
  <c r="G133" i="1"/>
  <c r="F133" i="1"/>
  <c r="F132" i="1" s="1"/>
  <c r="E133" i="1"/>
  <c r="H132" i="1"/>
  <c r="G132" i="1"/>
  <c r="M130" i="1"/>
  <c r="M129" i="1"/>
  <c r="M128" i="1"/>
  <c r="J127" i="1"/>
  <c r="H127" i="1"/>
  <c r="I126" i="1"/>
  <c r="H126" i="1"/>
  <c r="G126" i="1"/>
  <c r="F126" i="1"/>
  <c r="E126" i="1"/>
  <c r="M125" i="1"/>
  <c r="M124" i="1"/>
  <c r="M123" i="1"/>
  <c r="M122" i="1"/>
  <c r="L122" i="1"/>
  <c r="I122" i="1"/>
  <c r="L121" i="1"/>
  <c r="K121" i="1"/>
  <c r="J121" i="1"/>
  <c r="H121" i="1"/>
  <c r="G121" i="1"/>
  <c r="F121" i="1"/>
  <c r="E121" i="1"/>
  <c r="M120" i="1"/>
  <c r="M119" i="1"/>
  <c r="M118" i="1"/>
  <c r="J117" i="1"/>
  <c r="J116" i="1" s="1"/>
  <c r="H117" i="1"/>
  <c r="G117" i="1"/>
  <c r="F117" i="1"/>
  <c r="F116" i="1" s="1"/>
  <c r="E117" i="1"/>
  <c r="H116" i="1"/>
  <c r="G116" i="1"/>
  <c r="E116" i="1"/>
  <c r="M114" i="1"/>
  <c r="M113" i="1"/>
  <c r="M112" i="1"/>
  <c r="M111" i="1"/>
  <c r="K110" i="1"/>
  <c r="J110" i="1"/>
  <c r="I110" i="1"/>
  <c r="H110" i="1"/>
  <c r="F110" i="1"/>
  <c r="M110" i="1" s="1"/>
  <c r="E110" i="1"/>
  <c r="J105" i="1"/>
  <c r="M101" i="1"/>
  <c r="M100" i="1"/>
  <c r="I100" i="1"/>
  <c r="J95" i="1"/>
  <c r="J90" i="1"/>
  <c r="M88" i="1"/>
  <c r="M87" i="1"/>
  <c r="M86" i="1"/>
  <c r="K85" i="1"/>
  <c r="J85" i="1"/>
  <c r="I85" i="1"/>
  <c r="H85" i="1"/>
  <c r="G85" i="1"/>
  <c r="F85" i="1"/>
  <c r="E85" i="1"/>
  <c r="M84" i="1"/>
  <c r="M83" i="1"/>
  <c r="M82" i="1"/>
  <c r="I81" i="1"/>
  <c r="M81" i="1" s="1"/>
  <c r="K80" i="1"/>
  <c r="J80" i="1"/>
  <c r="I80" i="1"/>
  <c r="H80" i="1"/>
  <c r="M80" i="1" s="1"/>
  <c r="F80" i="1"/>
  <c r="E80" i="1"/>
  <c r="M79" i="1"/>
  <c r="M78" i="1"/>
  <c r="M77" i="1"/>
  <c r="I76" i="1"/>
  <c r="M76" i="1" s="1"/>
  <c r="K75" i="1"/>
  <c r="J75" i="1"/>
  <c r="I75" i="1"/>
  <c r="H75" i="1"/>
  <c r="M75" i="1" s="1"/>
  <c r="F75" i="1"/>
  <c r="E75" i="1"/>
  <c r="M74" i="1"/>
  <c r="M73" i="1"/>
  <c r="M72" i="1"/>
  <c r="I71" i="1"/>
  <c r="M71" i="1" s="1"/>
  <c r="K70" i="1"/>
  <c r="J70" i="1"/>
  <c r="I70" i="1"/>
  <c r="H70" i="1"/>
  <c r="M70" i="1" s="1"/>
  <c r="G70" i="1"/>
  <c r="F70" i="1"/>
  <c r="E70" i="1"/>
  <c r="M69" i="1"/>
  <c r="M68" i="1"/>
  <c r="M67" i="1"/>
  <c r="M66" i="1"/>
  <c r="L66" i="1"/>
  <c r="I66" i="1"/>
  <c r="E66" i="1"/>
  <c r="L65" i="1"/>
  <c r="K65" i="1"/>
  <c r="J65" i="1"/>
  <c r="I65" i="1"/>
  <c r="H65" i="1"/>
  <c r="G65" i="1"/>
  <c r="F65" i="1"/>
  <c r="E65" i="1"/>
  <c r="M65" i="1" s="1"/>
  <c r="M64" i="1"/>
  <c r="M63" i="1"/>
  <c r="M62" i="1"/>
  <c r="H61" i="1"/>
  <c r="H60" i="1" s="1"/>
  <c r="E61" i="1"/>
  <c r="L60" i="1"/>
  <c r="K60" i="1"/>
  <c r="J60" i="1"/>
  <c r="I60" i="1"/>
  <c r="G60" i="1"/>
  <c r="F60" i="1"/>
  <c r="E60" i="1"/>
  <c r="M59" i="1"/>
  <c r="M58" i="1"/>
  <c r="M57" i="1"/>
  <c r="L56" i="1"/>
  <c r="L55" i="1" s="1"/>
  <c r="I56" i="1"/>
  <c r="K55" i="1"/>
  <c r="J55" i="1"/>
  <c r="H55" i="1"/>
  <c r="G55" i="1"/>
  <c r="F55" i="1"/>
  <c r="E55" i="1"/>
  <c r="M54" i="1"/>
  <c r="M53" i="1"/>
  <c r="M52" i="1"/>
  <c r="E52" i="1"/>
  <c r="M51" i="1"/>
  <c r="E51" i="1"/>
  <c r="L50" i="1"/>
  <c r="K50" i="1"/>
  <c r="J50" i="1"/>
  <c r="I50" i="1"/>
  <c r="H50" i="1"/>
  <c r="G50" i="1"/>
  <c r="F50" i="1"/>
  <c r="E50" i="1"/>
  <c r="M49" i="1"/>
  <c r="M48" i="1"/>
  <c r="M47" i="1"/>
  <c r="M46" i="1"/>
  <c r="K45" i="1"/>
  <c r="J45" i="1"/>
  <c r="I45" i="1"/>
  <c r="H45" i="1"/>
  <c r="G45" i="1"/>
  <c r="F45" i="1"/>
  <c r="E45" i="1"/>
  <c r="K44" i="1"/>
  <c r="J44" i="1"/>
  <c r="I44" i="1"/>
  <c r="I22" i="1" s="1"/>
  <c r="I17" i="1" s="1"/>
  <c r="H44" i="1"/>
  <c r="G44" i="1"/>
  <c r="K43" i="1"/>
  <c r="K21" i="1" s="1"/>
  <c r="K16" i="1" s="1"/>
  <c r="J43" i="1"/>
  <c r="I43" i="1"/>
  <c r="H43" i="1"/>
  <c r="G43" i="1"/>
  <c r="G21" i="1" s="1"/>
  <c r="G16" i="1" s="1"/>
  <c r="F43" i="1"/>
  <c r="E43" i="1"/>
  <c r="K42" i="1"/>
  <c r="J42" i="1"/>
  <c r="I42" i="1"/>
  <c r="H42" i="1"/>
  <c r="G42" i="1"/>
  <c r="G40" i="1" s="1"/>
  <c r="F42" i="1"/>
  <c r="E42" i="1"/>
  <c r="L41" i="1"/>
  <c r="L40" i="1" s="1"/>
  <c r="K41" i="1"/>
  <c r="J41" i="1"/>
  <c r="H41" i="1"/>
  <c r="H40" i="1" s="1"/>
  <c r="G41" i="1"/>
  <c r="F41" i="1"/>
  <c r="F40" i="1" s="1"/>
  <c r="E41" i="1"/>
  <c r="M38" i="1"/>
  <c r="M37" i="1"/>
  <c r="M36" i="1"/>
  <c r="M35" i="1"/>
  <c r="L35" i="1"/>
  <c r="J34" i="1"/>
  <c r="I34" i="1"/>
  <c r="H34" i="1"/>
  <c r="G34" i="1"/>
  <c r="M34" i="1" s="1"/>
  <c r="F34" i="1"/>
  <c r="E34" i="1"/>
  <c r="M33" i="1"/>
  <c r="M32" i="1"/>
  <c r="M31" i="1"/>
  <c r="K30" i="1"/>
  <c r="I30" i="1"/>
  <c r="H30" i="1"/>
  <c r="J29" i="1"/>
  <c r="H29" i="1"/>
  <c r="G29" i="1"/>
  <c r="F29" i="1"/>
  <c r="E29" i="1"/>
  <c r="K28" i="1"/>
  <c r="J28" i="1"/>
  <c r="J22" i="1" s="1"/>
  <c r="J17" i="1" s="1"/>
  <c r="I28" i="1"/>
  <c r="H28" i="1"/>
  <c r="G28" i="1"/>
  <c r="F28" i="1"/>
  <c r="M28" i="1" s="1"/>
  <c r="E28" i="1"/>
  <c r="K27" i="1"/>
  <c r="J27" i="1"/>
  <c r="J21" i="1" s="1"/>
  <c r="J16" i="1" s="1"/>
  <c r="I27" i="1"/>
  <c r="H27" i="1"/>
  <c r="G27" i="1"/>
  <c r="F27" i="1"/>
  <c r="M27" i="1" s="1"/>
  <c r="E27" i="1"/>
  <c r="L26" i="1"/>
  <c r="K26" i="1"/>
  <c r="K20" i="1" s="1"/>
  <c r="K15" i="1" s="1"/>
  <c r="J26" i="1"/>
  <c r="I26" i="1"/>
  <c r="H26" i="1"/>
  <c r="G26" i="1"/>
  <c r="F26" i="1"/>
  <c r="E26" i="1"/>
  <c r="J25" i="1"/>
  <c r="H25" i="1"/>
  <c r="H24" i="1" s="1"/>
  <c r="G25" i="1"/>
  <c r="F25" i="1"/>
  <c r="E25" i="1"/>
  <c r="J24" i="1"/>
  <c r="E24" i="1"/>
  <c r="H22" i="1"/>
  <c r="H17" i="1" s="1"/>
  <c r="F21" i="1"/>
  <c r="E21" i="1"/>
  <c r="H20" i="1"/>
  <c r="H15" i="1" s="1"/>
  <c r="F20" i="1"/>
  <c r="H19" i="1"/>
  <c r="F16" i="1"/>
  <c r="E16" i="1"/>
  <c r="F15" i="1"/>
  <c r="H14" i="1"/>
  <c r="M195" i="1" l="1"/>
  <c r="K40" i="1"/>
  <c r="M85" i="1"/>
  <c r="J40" i="1"/>
  <c r="J126" i="1"/>
  <c r="K127" i="1"/>
  <c r="M155" i="1"/>
  <c r="L168" i="1"/>
  <c r="M168" i="1" s="1"/>
  <c r="L154" i="1"/>
  <c r="L153" i="1" s="1"/>
  <c r="G22" i="1"/>
  <c r="I29" i="1"/>
  <c r="I25" i="1"/>
  <c r="E19" i="1"/>
  <c r="E40" i="1"/>
  <c r="I41" i="1"/>
  <c r="I40" i="1" s="1"/>
  <c r="M42" i="1"/>
  <c r="M43" i="1"/>
  <c r="M61" i="1"/>
  <c r="K22" i="1"/>
  <c r="K17" i="1" s="1"/>
  <c r="K133" i="1"/>
  <c r="M143" i="1"/>
  <c r="M194" i="1"/>
  <c r="M196" i="1"/>
  <c r="M221" i="1"/>
  <c r="M222" i="1"/>
  <c r="J19" i="1"/>
  <c r="G20" i="1"/>
  <c r="G15" i="1" s="1"/>
  <c r="G24" i="1"/>
  <c r="L30" i="1"/>
  <c r="K25" i="1"/>
  <c r="I21" i="1"/>
  <c r="I16" i="1" s="1"/>
  <c r="M50" i="1"/>
  <c r="I55" i="1"/>
  <c r="M55" i="1" s="1"/>
  <c r="M56" i="1"/>
  <c r="L21" i="1"/>
  <c r="L16" i="1" s="1"/>
  <c r="L143" i="1"/>
  <c r="L142" i="1" s="1"/>
  <c r="M147" i="1"/>
  <c r="J153" i="1"/>
  <c r="M197" i="1"/>
  <c r="F24" i="1"/>
  <c r="F19" i="1"/>
  <c r="L20" i="1"/>
  <c r="L15" i="1" s="1"/>
  <c r="K29" i="1"/>
  <c r="M60" i="1"/>
  <c r="E132" i="1"/>
  <c r="I132" i="1"/>
  <c r="M135" i="1"/>
  <c r="L137" i="1"/>
  <c r="M137" i="1" s="1"/>
  <c r="L133" i="1"/>
  <c r="L132" i="1" s="1"/>
  <c r="M142" i="1"/>
  <c r="M148" i="1"/>
  <c r="M171" i="1"/>
  <c r="M174" i="1"/>
  <c r="G173" i="1"/>
  <c r="M173" i="1" s="1"/>
  <c r="G154" i="1"/>
  <c r="M183" i="1"/>
  <c r="M184" i="1"/>
  <c r="M44" i="1"/>
  <c r="I121" i="1"/>
  <c r="M121" i="1" s="1"/>
  <c r="I117" i="1"/>
  <c r="I116" i="1" s="1"/>
  <c r="F153" i="1"/>
  <c r="M169" i="1"/>
  <c r="M216" i="1"/>
  <c r="M217" i="1"/>
  <c r="E20" i="1"/>
  <c r="I20" i="1"/>
  <c r="I15" i="1" s="1"/>
  <c r="M26" i="1"/>
  <c r="H21" i="1"/>
  <c r="H16" i="1" s="1"/>
  <c r="M16" i="1" s="1"/>
  <c r="M45" i="1"/>
  <c r="M136" i="1"/>
  <c r="M138" i="1"/>
  <c r="I154" i="1"/>
  <c r="I153" i="1" s="1"/>
  <c r="M198" i="1"/>
  <c r="M132" i="1" l="1"/>
  <c r="I24" i="1"/>
  <c r="I19" i="1"/>
  <c r="H18" i="1"/>
  <c r="G153" i="1"/>
  <c r="M153" i="1" s="1"/>
  <c r="G19" i="1"/>
  <c r="M154" i="1"/>
  <c r="M25" i="1"/>
  <c r="K19" i="1"/>
  <c r="K24" i="1"/>
  <c r="K132" i="1"/>
  <c r="M133" i="1"/>
  <c r="M40" i="1"/>
  <c r="H13" i="1"/>
  <c r="F14" i="1"/>
  <c r="F13" i="1" s="1"/>
  <c r="F18" i="1"/>
  <c r="L29" i="1"/>
  <c r="M29" i="1" s="1"/>
  <c r="L25" i="1"/>
  <c r="J14" i="1"/>
  <c r="J13" i="1" s="1"/>
  <c r="J18" i="1"/>
  <c r="E14" i="1"/>
  <c r="E18" i="1"/>
  <c r="M22" i="1"/>
  <c r="G17" i="1"/>
  <c r="M17" i="1" s="1"/>
  <c r="M20" i="1"/>
  <c r="E15" i="1"/>
  <c r="M15" i="1" s="1"/>
  <c r="M41" i="1"/>
  <c r="M30" i="1"/>
  <c r="L127" i="1"/>
  <c r="K117" i="1"/>
  <c r="K116" i="1" s="1"/>
  <c r="K126" i="1"/>
  <c r="M21" i="1"/>
  <c r="E13" i="1" l="1"/>
  <c r="G18" i="1"/>
  <c r="G14" i="1"/>
  <c r="G13" i="1" s="1"/>
  <c r="K18" i="1"/>
  <c r="K14" i="1"/>
  <c r="K13" i="1" s="1"/>
  <c r="L117" i="1"/>
  <c r="L126" i="1"/>
  <c r="M126" i="1" s="1"/>
  <c r="M127" i="1"/>
  <c r="L24" i="1"/>
  <c r="M24" i="1" s="1"/>
  <c r="I14" i="1"/>
  <c r="I13" i="1" s="1"/>
  <c r="I18" i="1"/>
  <c r="L116" i="1" l="1"/>
  <c r="M116" i="1" s="1"/>
  <c r="M117" i="1"/>
  <c r="L19" i="1"/>
  <c r="L14" i="1" l="1"/>
  <c r="L18" i="1"/>
  <c r="M18" i="1" s="1"/>
  <c r="M19" i="1"/>
  <c r="L13" i="1" l="1"/>
  <c r="M13" i="1" s="1"/>
  <c r="M14" i="1"/>
</calcChain>
</file>

<file path=xl/sharedStrings.xml><?xml version="1.0" encoding="utf-8"?>
<sst xmlns="http://schemas.openxmlformats.org/spreadsheetml/2006/main" count="286" uniqueCount="63">
  <si>
    <t xml:space="preserve"> Приложение № 3</t>
  </si>
  <si>
    <t>к постановлению Администрации города от__________ № ____</t>
  </si>
  <si>
    <t>Приложение № 5</t>
  </si>
  <si>
    <t>к муниципальной программе</t>
  </si>
  <si>
    <t>"Развитие физической культуры и спорта в муниципальном образовании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</si>
  <si>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</si>
  <si>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№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</si>
  <si>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</si>
  <si>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</si>
  <si>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</si>
  <si>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 руб.), годы</t>
  </si>
  <si>
    <t>всего</t>
  </si>
  <si>
    <t>1.</t>
  </si>
  <si>
    <t>местный бюджет (МБ)</t>
  </si>
  <si>
    <t>областной бюджет (ОБ)</t>
  </si>
  <si>
    <t>федеральный бюджет (ФБ)</t>
  </si>
  <si>
    <t>иные источники (ИИ)</t>
  </si>
  <si>
    <t>Основное мероприятие 1.1</t>
  </si>
  <si>
    <t>Обеспечение мер направленных на привлечение жителей города к регулярным занятиям  физической культурой и спортом</t>
  </si>
  <si>
    <t>всего, в том числе:</t>
  </si>
  <si>
    <t>комитет по физической культуре и спорту Администрации города Великие Луки</t>
  </si>
  <si>
    <t>МАУ "СШОР "Экспресс"</t>
  </si>
  <si>
    <t>Основное мероприятие 1.2</t>
  </si>
  <si>
    <t>Развитие сети учреждений спортивной направленности, обеспечение их эффективной и безопасной работы, укрепление материально технической базы</t>
  </si>
  <si>
    <t>Администрация города Великие Луки</t>
  </si>
  <si>
    <t>МБУ ДО «ДЮСШ № 1 «Атлетика»</t>
  </si>
  <si>
    <t>МБУ ДО «ДЮСШ № 3 «Олимпия»</t>
  </si>
  <si>
    <t>МБОУ «Средняя школа № 5»</t>
  </si>
  <si>
    <t>МБОУ «Средняя школа № 7»</t>
  </si>
  <si>
    <t>МУ "УЖКХ Администрации г.Великие Луки"</t>
  </si>
  <si>
    <t>Основное мероприятие 1.3</t>
  </si>
  <si>
    <t>Внедрение и реализация Всероссийского физкультурно-спортивного комплекса 
 ГТО на территории МО "Город Великие Луки"</t>
  </si>
  <si>
    <t>Основное мероприятие 1.4</t>
  </si>
  <si>
    <t>Создание условий для развития системы подготовки спортивного резерва, в том числе: обеспечение деятельности учреждений, осуществляющих реализацию программ спортивной подготовки по видам спорта в соответствии с федеральными стандартами спортивной подготовки</t>
  </si>
  <si>
    <t>МУП "СОК" Айсберг"</t>
  </si>
  <si>
    <t>Основное мероприятие 1.5</t>
  </si>
  <si>
    <t>Федеральный проект "Спорт-норма жизни"</t>
  </si>
  <si>
    <t>МАОУ «Лицей 11»</t>
  </si>
  <si>
    <t>МАОУ «Кадетская школа»</t>
  </si>
  <si>
    <t>Основное мероприятие 1.6</t>
  </si>
  <si>
    <t>Создание условий для подготовки спортсменов города Великие Луки к участию в официальных спортивных мероприятиях, включенных в Календарный план официальных физкультурных мероприятий и спортивных мероприятий федерального, регионального и муниципального уровней в том числе проведение тренировочных сборов, приобретение спортивного оборудования и инвентаря, а также с проведением данных мероприятий</t>
  </si>
  <si>
    <t>Основное мероприятие 2.1</t>
  </si>
  <si>
    <t>Обеспечение деятельности ответственного исполнителя муниципальной программы (Центральный аппарат)</t>
  </si>
  <si>
    <t>МБОУ «Средняя школа № 13»</t>
  </si>
  <si>
    <t>МБОУ "Педпгогический лицей"</t>
  </si>
  <si>
    <t>МБОУ "Кадетская школа"</t>
  </si>
  <si>
    <t>МБОУ "Лицей 10"</t>
  </si>
  <si>
    <t>СОШ №9</t>
  </si>
  <si>
    <t>"Город Великие Луки"</t>
  </si>
  <si>
    <t xml:space="preserve">Муниципальная программа "Развитие физической культуры и спорта в муниципальном образовании "Город Великие Луки" </t>
  </si>
  <si>
    <t>1.1</t>
  </si>
  <si>
    <t>1.2</t>
  </si>
  <si>
    <t>1.3</t>
  </si>
  <si>
    <t>1.4</t>
  </si>
  <si>
    <t>1.5</t>
  </si>
  <si>
    <t>1.6</t>
  </si>
  <si>
    <t>АНО "Футбольный клуб "Луки-Энергия"</t>
  </si>
  <si>
    <t>АНО "Баскетбольный клуб "РЕГИОН 60"</t>
  </si>
  <si>
    <t>АНО "Клуб Спортивных единоборств Отечество-Псковская область"</t>
  </si>
  <si>
    <t>2</t>
  </si>
  <si>
    <t xml:space="preserve">Подпрограмма 1 "Развитие физической культуры и спорта в городе Великие Луки"    </t>
  </si>
  <si>
    <t>Подпрограмма 2 "Обеспечение реализации муниципальной программы "Развитие физической культуры и спорта в муниципальном образовании "Город Великие Луки"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</si>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</sst>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р_."/>
    <numFmt numFmtId="166" formatCode="#,##0.00_р_."/>
    <numFmt numFmtId="167" formatCode="#,##0.00\ _₽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49" fontId="1" fillId="0" borderId="0" xfId="0" applyNumberFormat="1" applyFont="1" applyFill="1"/>
    <xf numFmtId="0" fontId="1" fillId="0" borderId="0" xfId="0" applyFont="1" applyFill="1"/>
    <xf numFmtId="0" fontId="4" fillId="0" borderId="0" xfId="0" applyFont="1" applyFill="1"/>
    <xf numFmtId="0" fontId="6" fillId="0" borderId="2" xfId="0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 wrapText="1"/>
    </xf>
    <xf numFmtId="164" fontId="9" fillId="0" borderId="2" xfId="0" applyNumberFormat="1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vertical="center" wrapText="1"/>
    </xf>
    <xf numFmtId="164" fontId="8" fillId="0" borderId="10" xfId="0" applyNumberFormat="1" applyFont="1" applyFill="1" applyBorder="1" applyAlignment="1">
      <alignment vertical="center" wrapText="1"/>
    </xf>
    <xf numFmtId="164" fontId="9" fillId="0" borderId="10" xfId="0" applyNumberFormat="1" applyFont="1" applyFill="1" applyBorder="1" applyAlignment="1">
      <alignment vertical="center" wrapText="1"/>
    </xf>
    <xf numFmtId="164" fontId="6" fillId="0" borderId="10" xfId="0" applyNumberFormat="1" applyFont="1" applyFill="1" applyBorder="1" applyAlignment="1">
      <alignment vertical="center" wrapText="1"/>
    </xf>
    <xf numFmtId="164" fontId="7" fillId="0" borderId="10" xfId="0" applyNumberFormat="1" applyFont="1" applyFill="1" applyBorder="1" applyAlignment="1">
      <alignment vertical="center" wrapText="1"/>
    </xf>
    <xf numFmtId="0" fontId="1" fillId="0" borderId="2" xfId="0" applyFont="1" applyFill="1" applyBorder="1"/>
    <xf numFmtId="164" fontId="8" fillId="0" borderId="10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164" fontId="8" fillId="0" borderId="2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7" fillId="0" borderId="10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justify"/>
    </xf>
    <xf numFmtId="165" fontId="11" fillId="0" borderId="0" xfId="0" applyNumberFormat="1" applyFont="1" applyFill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7" fillId="0" borderId="2" xfId="0" applyNumberFormat="1" applyFont="1" applyFill="1" applyBorder="1" applyAlignment="1">
      <alignment horizontal="right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4" fontId="7" fillId="0" borderId="1" xfId="0" applyNumberFormat="1" applyFont="1" applyFill="1" applyBorder="1" applyAlignment="1">
      <alignment vertical="center" wrapText="1"/>
    </xf>
    <xf numFmtId="164" fontId="2" fillId="0" borderId="0" xfId="0" applyNumberFormat="1" applyFont="1" applyFill="1"/>
    <xf numFmtId="164" fontId="4" fillId="0" borderId="0" xfId="0" applyNumberFormat="1" applyFont="1" applyFill="1" applyAlignment="1">
      <alignment wrapText="1"/>
    </xf>
    <xf numFmtId="164" fontId="4" fillId="0" borderId="0" xfId="0" applyNumberFormat="1" applyFont="1" applyFill="1"/>
    <xf numFmtId="164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" fontId="6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right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/>
    <xf numFmtId="164" fontId="7" fillId="0" borderId="6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7" fillId="0" borderId="10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right" wrapText="1"/>
    </xf>
    <xf numFmtId="164" fontId="0" fillId="0" borderId="0" xfId="0" applyNumberFormat="1" applyFill="1" applyAlignment="1">
      <alignment wrapText="1"/>
    </xf>
    <xf numFmtId="164" fontId="4" fillId="0" borderId="0" xfId="0" applyNumberFormat="1" applyFont="1" applyFill="1" applyAlignment="1">
      <alignment horizontal="right" wrapText="1"/>
    </xf>
    <xf numFmtId="164" fontId="0" fillId="0" borderId="0" xfId="0" applyNumberForma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2"/>
  <sheetViews>
    <sheetView tabSelected="1" topLeftCell="A195" zoomScale="68" zoomScaleNormal="68" workbookViewId="0">
      <selection activeCell="D199" sqref="A199:XFD200"/>
    </sheetView>
  </sheetViews>
  <sheetFormatPr defaultRowHeight="15" x14ac:dyDescent="0.25"/>
  <cols>
    <col min="1" max="1" width="10.42578125" style="1" customWidth="1"/>
    <col min="2" max="2" width="29.42578125" style="2" customWidth="1"/>
    <col min="3" max="3" width="18.28515625" style="2" customWidth="1"/>
    <col min="4" max="4" width="27" style="2" customWidth="1"/>
    <col min="5" max="5" width="17.7109375" style="2" customWidth="1"/>
    <col min="6" max="6" width="17.7109375" style="3" customWidth="1"/>
    <col min="7" max="8" width="15" style="2" customWidth="1"/>
    <col min="9" max="12" width="14.42578125" style="2" customWidth="1"/>
    <col min="13" max="13" width="17.5703125" style="2" customWidth="1"/>
    <col min="14" max="14" width="13.28515625" style="2" customWidth="1"/>
    <col min="15" max="15" width="18" style="25" customWidth="1"/>
    <col min="16" max="16" width="11" style="26" customWidth="1"/>
    <col min="17" max="17" width="20.140625" style="2" customWidth="1"/>
    <col min="18" max="18" width="16.42578125" style="2" customWidth="1"/>
    <col min="19" max="256" width="9.140625" style="2"/>
    <col min="257" max="257" width="10.42578125" style="2" customWidth="1"/>
    <col min="258" max="258" width="29.42578125" style="2" customWidth="1"/>
    <col min="259" max="259" width="18.28515625" style="2" customWidth="1"/>
    <col min="260" max="260" width="27" style="2" customWidth="1"/>
    <col min="261" max="262" width="17.7109375" style="2" customWidth="1"/>
    <col min="263" max="264" width="15" style="2" customWidth="1"/>
    <col min="265" max="268" width="14.42578125" style="2" customWidth="1"/>
    <col min="269" max="269" width="17.5703125" style="2" customWidth="1"/>
    <col min="270" max="270" width="13.28515625" style="2" customWidth="1"/>
    <col min="271" max="271" width="18" style="2" customWidth="1"/>
    <col min="272" max="272" width="11" style="2" customWidth="1"/>
    <col min="273" max="273" width="20.140625" style="2" customWidth="1"/>
    <col min="274" max="274" width="16.42578125" style="2" customWidth="1"/>
    <col min="275" max="512" width="9.140625" style="2"/>
    <col min="513" max="513" width="10.42578125" style="2" customWidth="1"/>
    <col min="514" max="514" width="29.42578125" style="2" customWidth="1"/>
    <col min="515" max="515" width="18.28515625" style="2" customWidth="1"/>
    <col min="516" max="516" width="27" style="2" customWidth="1"/>
    <col min="517" max="518" width="17.7109375" style="2" customWidth="1"/>
    <col min="519" max="520" width="15" style="2" customWidth="1"/>
    <col min="521" max="524" width="14.42578125" style="2" customWidth="1"/>
    <col min="525" max="525" width="17.5703125" style="2" customWidth="1"/>
    <col min="526" max="526" width="13.28515625" style="2" customWidth="1"/>
    <col min="527" max="527" width="18" style="2" customWidth="1"/>
    <col min="528" max="528" width="11" style="2" customWidth="1"/>
    <col min="529" max="529" width="20.140625" style="2" customWidth="1"/>
    <col min="530" max="530" width="16.42578125" style="2" customWidth="1"/>
    <col min="531" max="768" width="9.140625" style="2"/>
    <col min="769" max="769" width="10.42578125" style="2" customWidth="1"/>
    <col min="770" max="770" width="29.42578125" style="2" customWidth="1"/>
    <col min="771" max="771" width="18.28515625" style="2" customWidth="1"/>
    <col min="772" max="772" width="27" style="2" customWidth="1"/>
    <col min="773" max="774" width="17.7109375" style="2" customWidth="1"/>
    <col min="775" max="776" width="15" style="2" customWidth="1"/>
    <col min="777" max="780" width="14.42578125" style="2" customWidth="1"/>
    <col min="781" max="781" width="17.5703125" style="2" customWidth="1"/>
    <col min="782" max="782" width="13.28515625" style="2" customWidth="1"/>
    <col min="783" max="783" width="18" style="2" customWidth="1"/>
    <col min="784" max="784" width="11" style="2" customWidth="1"/>
    <col min="785" max="785" width="20.140625" style="2" customWidth="1"/>
    <col min="786" max="786" width="16.42578125" style="2" customWidth="1"/>
    <col min="787" max="1024" width="9.140625" style="2"/>
    <col min="1025" max="1025" width="10.42578125" style="2" customWidth="1"/>
    <col min="1026" max="1026" width="29.42578125" style="2" customWidth="1"/>
    <col min="1027" max="1027" width="18.28515625" style="2" customWidth="1"/>
    <col min="1028" max="1028" width="27" style="2" customWidth="1"/>
    <col min="1029" max="1030" width="17.7109375" style="2" customWidth="1"/>
    <col min="1031" max="1032" width="15" style="2" customWidth="1"/>
    <col min="1033" max="1036" width="14.42578125" style="2" customWidth="1"/>
    <col min="1037" max="1037" width="17.5703125" style="2" customWidth="1"/>
    <col min="1038" max="1038" width="13.28515625" style="2" customWidth="1"/>
    <col min="1039" max="1039" width="18" style="2" customWidth="1"/>
    <col min="1040" max="1040" width="11" style="2" customWidth="1"/>
    <col min="1041" max="1041" width="20.140625" style="2" customWidth="1"/>
    <col min="1042" max="1042" width="16.42578125" style="2" customWidth="1"/>
    <col min="1043" max="1280" width="9.140625" style="2"/>
    <col min="1281" max="1281" width="10.42578125" style="2" customWidth="1"/>
    <col min="1282" max="1282" width="29.42578125" style="2" customWidth="1"/>
    <col min="1283" max="1283" width="18.28515625" style="2" customWidth="1"/>
    <col min="1284" max="1284" width="27" style="2" customWidth="1"/>
    <col min="1285" max="1286" width="17.7109375" style="2" customWidth="1"/>
    <col min="1287" max="1288" width="15" style="2" customWidth="1"/>
    <col min="1289" max="1292" width="14.42578125" style="2" customWidth="1"/>
    <col min="1293" max="1293" width="17.5703125" style="2" customWidth="1"/>
    <col min="1294" max="1294" width="13.28515625" style="2" customWidth="1"/>
    <col min="1295" max="1295" width="18" style="2" customWidth="1"/>
    <col min="1296" max="1296" width="11" style="2" customWidth="1"/>
    <col min="1297" max="1297" width="20.140625" style="2" customWidth="1"/>
    <col min="1298" max="1298" width="16.42578125" style="2" customWidth="1"/>
    <col min="1299" max="1536" width="9.140625" style="2"/>
    <col min="1537" max="1537" width="10.42578125" style="2" customWidth="1"/>
    <col min="1538" max="1538" width="29.42578125" style="2" customWidth="1"/>
    <col min="1539" max="1539" width="18.28515625" style="2" customWidth="1"/>
    <col min="1540" max="1540" width="27" style="2" customWidth="1"/>
    <col min="1541" max="1542" width="17.7109375" style="2" customWidth="1"/>
    <col min="1543" max="1544" width="15" style="2" customWidth="1"/>
    <col min="1545" max="1548" width="14.42578125" style="2" customWidth="1"/>
    <col min="1549" max="1549" width="17.5703125" style="2" customWidth="1"/>
    <col min="1550" max="1550" width="13.28515625" style="2" customWidth="1"/>
    <col min="1551" max="1551" width="18" style="2" customWidth="1"/>
    <col min="1552" max="1552" width="11" style="2" customWidth="1"/>
    <col min="1553" max="1553" width="20.140625" style="2" customWidth="1"/>
    <col min="1554" max="1554" width="16.42578125" style="2" customWidth="1"/>
    <col min="1555" max="1792" width="9.140625" style="2"/>
    <col min="1793" max="1793" width="10.42578125" style="2" customWidth="1"/>
    <col min="1794" max="1794" width="29.42578125" style="2" customWidth="1"/>
    <col min="1795" max="1795" width="18.28515625" style="2" customWidth="1"/>
    <col min="1796" max="1796" width="27" style="2" customWidth="1"/>
    <col min="1797" max="1798" width="17.7109375" style="2" customWidth="1"/>
    <col min="1799" max="1800" width="15" style="2" customWidth="1"/>
    <col min="1801" max="1804" width="14.42578125" style="2" customWidth="1"/>
    <col min="1805" max="1805" width="17.5703125" style="2" customWidth="1"/>
    <col min="1806" max="1806" width="13.28515625" style="2" customWidth="1"/>
    <col min="1807" max="1807" width="18" style="2" customWidth="1"/>
    <col min="1808" max="1808" width="11" style="2" customWidth="1"/>
    <col min="1809" max="1809" width="20.140625" style="2" customWidth="1"/>
    <col min="1810" max="1810" width="16.42578125" style="2" customWidth="1"/>
    <col min="1811" max="2048" width="9.140625" style="2"/>
    <col min="2049" max="2049" width="10.42578125" style="2" customWidth="1"/>
    <col min="2050" max="2050" width="29.42578125" style="2" customWidth="1"/>
    <col min="2051" max="2051" width="18.28515625" style="2" customWidth="1"/>
    <col min="2052" max="2052" width="27" style="2" customWidth="1"/>
    <col min="2053" max="2054" width="17.7109375" style="2" customWidth="1"/>
    <col min="2055" max="2056" width="15" style="2" customWidth="1"/>
    <col min="2057" max="2060" width="14.42578125" style="2" customWidth="1"/>
    <col min="2061" max="2061" width="17.5703125" style="2" customWidth="1"/>
    <col min="2062" max="2062" width="13.28515625" style="2" customWidth="1"/>
    <col min="2063" max="2063" width="18" style="2" customWidth="1"/>
    <col min="2064" max="2064" width="11" style="2" customWidth="1"/>
    <col min="2065" max="2065" width="20.140625" style="2" customWidth="1"/>
    <col min="2066" max="2066" width="16.42578125" style="2" customWidth="1"/>
    <col min="2067" max="2304" width="9.140625" style="2"/>
    <col min="2305" max="2305" width="10.42578125" style="2" customWidth="1"/>
    <col min="2306" max="2306" width="29.42578125" style="2" customWidth="1"/>
    <col min="2307" max="2307" width="18.28515625" style="2" customWidth="1"/>
    <col min="2308" max="2308" width="27" style="2" customWidth="1"/>
    <col min="2309" max="2310" width="17.7109375" style="2" customWidth="1"/>
    <col min="2311" max="2312" width="15" style="2" customWidth="1"/>
    <col min="2313" max="2316" width="14.42578125" style="2" customWidth="1"/>
    <col min="2317" max="2317" width="17.5703125" style="2" customWidth="1"/>
    <col min="2318" max="2318" width="13.28515625" style="2" customWidth="1"/>
    <col min="2319" max="2319" width="18" style="2" customWidth="1"/>
    <col min="2320" max="2320" width="11" style="2" customWidth="1"/>
    <col min="2321" max="2321" width="20.140625" style="2" customWidth="1"/>
    <col min="2322" max="2322" width="16.42578125" style="2" customWidth="1"/>
    <col min="2323" max="2560" width="9.140625" style="2"/>
    <col min="2561" max="2561" width="10.42578125" style="2" customWidth="1"/>
    <col min="2562" max="2562" width="29.42578125" style="2" customWidth="1"/>
    <col min="2563" max="2563" width="18.28515625" style="2" customWidth="1"/>
    <col min="2564" max="2564" width="27" style="2" customWidth="1"/>
    <col min="2565" max="2566" width="17.7109375" style="2" customWidth="1"/>
    <col min="2567" max="2568" width="15" style="2" customWidth="1"/>
    <col min="2569" max="2572" width="14.42578125" style="2" customWidth="1"/>
    <col min="2573" max="2573" width="17.5703125" style="2" customWidth="1"/>
    <col min="2574" max="2574" width="13.28515625" style="2" customWidth="1"/>
    <col min="2575" max="2575" width="18" style="2" customWidth="1"/>
    <col min="2576" max="2576" width="11" style="2" customWidth="1"/>
    <col min="2577" max="2577" width="20.140625" style="2" customWidth="1"/>
    <col min="2578" max="2578" width="16.42578125" style="2" customWidth="1"/>
    <col min="2579" max="2816" width="9.140625" style="2"/>
    <col min="2817" max="2817" width="10.42578125" style="2" customWidth="1"/>
    <col min="2818" max="2818" width="29.42578125" style="2" customWidth="1"/>
    <col min="2819" max="2819" width="18.28515625" style="2" customWidth="1"/>
    <col min="2820" max="2820" width="27" style="2" customWidth="1"/>
    <col min="2821" max="2822" width="17.7109375" style="2" customWidth="1"/>
    <col min="2823" max="2824" width="15" style="2" customWidth="1"/>
    <col min="2825" max="2828" width="14.42578125" style="2" customWidth="1"/>
    <col min="2829" max="2829" width="17.5703125" style="2" customWidth="1"/>
    <col min="2830" max="2830" width="13.28515625" style="2" customWidth="1"/>
    <col min="2831" max="2831" width="18" style="2" customWidth="1"/>
    <col min="2832" max="2832" width="11" style="2" customWidth="1"/>
    <col min="2833" max="2833" width="20.140625" style="2" customWidth="1"/>
    <col min="2834" max="2834" width="16.42578125" style="2" customWidth="1"/>
    <col min="2835" max="3072" width="9.140625" style="2"/>
    <col min="3073" max="3073" width="10.42578125" style="2" customWidth="1"/>
    <col min="3074" max="3074" width="29.42578125" style="2" customWidth="1"/>
    <col min="3075" max="3075" width="18.28515625" style="2" customWidth="1"/>
    <col min="3076" max="3076" width="27" style="2" customWidth="1"/>
    <col min="3077" max="3078" width="17.7109375" style="2" customWidth="1"/>
    <col min="3079" max="3080" width="15" style="2" customWidth="1"/>
    <col min="3081" max="3084" width="14.42578125" style="2" customWidth="1"/>
    <col min="3085" max="3085" width="17.5703125" style="2" customWidth="1"/>
    <col min="3086" max="3086" width="13.28515625" style="2" customWidth="1"/>
    <col min="3087" max="3087" width="18" style="2" customWidth="1"/>
    <col min="3088" max="3088" width="11" style="2" customWidth="1"/>
    <col min="3089" max="3089" width="20.140625" style="2" customWidth="1"/>
    <col min="3090" max="3090" width="16.42578125" style="2" customWidth="1"/>
    <col min="3091" max="3328" width="9.140625" style="2"/>
    <col min="3329" max="3329" width="10.42578125" style="2" customWidth="1"/>
    <col min="3330" max="3330" width="29.42578125" style="2" customWidth="1"/>
    <col min="3331" max="3331" width="18.28515625" style="2" customWidth="1"/>
    <col min="3332" max="3332" width="27" style="2" customWidth="1"/>
    <col min="3333" max="3334" width="17.7109375" style="2" customWidth="1"/>
    <col min="3335" max="3336" width="15" style="2" customWidth="1"/>
    <col min="3337" max="3340" width="14.42578125" style="2" customWidth="1"/>
    <col min="3341" max="3341" width="17.5703125" style="2" customWidth="1"/>
    <col min="3342" max="3342" width="13.28515625" style="2" customWidth="1"/>
    <col min="3343" max="3343" width="18" style="2" customWidth="1"/>
    <col min="3344" max="3344" width="11" style="2" customWidth="1"/>
    <col min="3345" max="3345" width="20.140625" style="2" customWidth="1"/>
    <col min="3346" max="3346" width="16.42578125" style="2" customWidth="1"/>
    <col min="3347" max="3584" width="9.140625" style="2"/>
    <col min="3585" max="3585" width="10.42578125" style="2" customWidth="1"/>
    <col min="3586" max="3586" width="29.42578125" style="2" customWidth="1"/>
    <col min="3587" max="3587" width="18.28515625" style="2" customWidth="1"/>
    <col min="3588" max="3588" width="27" style="2" customWidth="1"/>
    <col min="3589" max="3590" width="17.7109375" style="2" customWidth="1"/>
    <col min="3591" max="3592" width="15" style="2" customWidth="1"/>
    <col min="3593" max="3596" width="14.42578125" style="2" customWidth="1"/>
    <col min="3597" max="3597" width="17.5703125" style="2" customWidth="1"/>
    <col min="3598" max="3598" width="13.28515625" style="2" customWidth="1"/>
    <col min="3599" max="3599" width="18" style="2" customWidth="1"/>
    <col min="3600" max="3600" width="11" style="2" customWidth="1"/>
    <col min="3601" max="3601" width="20.140625" style="2" customWidth="1"/>
    <col min="3602" max="3602" width="16.42578125" style="2" customWidth="1"/>
    <col min="3603" max="3840" width="9.140625" style="2"/>
    <col min="3841" max="3841" width="10.42578125" style="2" customWidth="1"/>
    <col min="3842" max="3842" width="29.42578125" style="2" customWidth="1"/>
    <col min="3843" max="3843" width="18.28515625" style="2" customWidth="1"/>
    <col min="3844" max="3844" width="27" style="2" customWidth="1"/>
    <col min="3845" max="3846" width="17.7109375" style="2" customWidth="1"/>
    <col min="3847" max="3848" width="15" style="2" customWidth="1"/>
    <col min="3849" max="3852" width="14.42578125" style="2" customWidth="1"/>
    <col min="3853" max="3853" width="17.5703125" style="2" customWidth="1"/>
    <col min="3854" max="3854" width="13.28515625" style="2" customWidth="1"/>
    <col min="3855" max="3855" width="18" style="2" customWidth="1"/>
    <col min="3856" max="3856" width="11" style="2" customWidth="1"/>
    <col min="3857" max="3857" width="20.140625" style="2" customWidth="1"/>
    <col min="3858" max="3858" width="16.42578125" style="2" customWidth="1"/>
    <col min="3859" max="4096" width="9.140625" style="2"/>
    <col min="4097" max="4097" width="10.42578125" style="2" customWidth="1"/>
    <col min="4098" max="4098" width="29.42578125" style="2" customWidth="1"/>
    <col min="4099" max="4099" width="18.28515625" style="2" customWidth="1"/>
    <col min="4100" max="4100" width="27" style="2" customWidth="1"/>
    <col min="4101" max="4102" width="17.7109375" style="2" customWidth="1"/>
    <col min="4103" max="4104" width="15" style="2" customWidth="1"/>
    <col min="4105" max="4108" width="14.42578125" style="2" customWidth="1"/>
    <col min="4109" max="4109" width="17.5703125" style="2" customWidth="1"/>
    <col min="4110" max="4110" width="13.28515625" style="2" customWidth="1"/>
    <col min="4111" max="4111" width="18" style="2" customWidth="1"/>
    <col min="4112" max="4112" width="11" style="2" customWidth="1"/>
    <col min="4113" max="4113" width="20.140625" style="2" customWidth="1"/>
    <col min="4114" max="4114" width="16.42578125" style="2" customWidth="1"/>
    <col min="4115" max="4352" width="9.140625" style="2"/>
    <col min="4353" max="4353" width="10.42578125" style="2" customWidth="1"/>
    <col min="4354" max="4354" width="29.42578125" style="2" customWidth="1"/>
    <col min="4355" max="4355" width="18.28515625" style="2" customWidth="1"/>
    <col min="4356" max="4356" width="27" style="2" customWidth="1"/>
    <col min="4357" max="4358" width="17.7109375" style="2" customWidth="1"/>
    <col min="4359" max="4360" width="15" style="2" customWidth="1"/>
    <col min="4361" max="4364" width="14.42578125" style="2" customWidth="1"/>
    <col min="4365" max="4365" width="17.5703125" style="2" customWidth="1"/>
    <col min="4366" max="4366" width="13.28515625" style="2" customWidth="1"/>
    <col min="4367" max="4367" width="18" style="2" customWidth="1"/>
    <col min="4368" max="4368" width="11" style="2" customWidth="1"/>
    <col min="4369" max="4369" width="20.140625" style="2" customWidth="1"/>
    <col min="4370" max="4370" width="16.42578125" style="2" customWidth="1"/>
    <col min="4371" max="4608" width="9.140625" style="2"/>
    <col min="4609" max="4609" width="10.42578125" style="2" customWidth="1"/>
    <col min="4610" max="4610" width="29.42578125" style="2" customWidth="1"/>
    <col min="4611" max="4611" width="18.28515625" style="2" customWidth="1"/>
    <col min="4612" max="4612" width="27" style="2" customWidth="1"/>
    <col min="4613" max="4614" width="17.7109375" style="2" customWidth="1"/>
    <col min="4615" max="4616" width="15" style="2" customWidth="1"/>
    <col min="4617" max="4620" width="14.42578125" style="2" customWidth="1"/>
    <col min="4621" max="4621" width="17.5703125" style="2" customWidth="1"/>
    <col min="4622" max="4622" width="13.28515625" style="2" customWidth="1"/>
    <col min="4623" max="4623" width="18" style="2" customWidth="1"/>
    <col min="4624" max="4624" width="11" style="2" customWidth="1"/>
    <col min="4625" max="4625" width="20.140625" style="2" customWidth="1"/>
    <col min="4626" max="4626" width="16.42578125" style="2" customWidth="1"/>
    <col min="4627" max="4864" width="9.140625" style="2"/>
    <col min="4865" max="4865" width="10.42578125" style="2" customWidth="1"/>
    <col min="4866" max="4866" width="29.42578125" style="2" customWidth="1"/>
    <col min="4867" max="4867" width="18.28515625" style="2" customWidth="1"/>
    <col min="4868" max="4868" width="27" style="2" customWidth="1"/>
    <col min="4869" max="4870" width="17.7109375" style="2" customWidth="1"/>
    <col min="4871" max="4872" width="15" style="2" customWidth="1"/>
    <col min="4873" max="4876" width="14.42578125" style="2" customWidth="1"/>
    <col min="4877" max="4877" width="17.5703125" style="2" customWidth="1"/>
    <col min="4878" max="4878" width="13.28515625" style="2" customWidth="1"/>
    <col min="4879" max="4879" width="18" style="2" customWidth="1"/>
    <col min="4880" max="4880" width="11" style="2" customWidth="1"/>
    <col min="4881" max="4881" width="20.140625" style="2" customWidth="1"/>
    <col min="4882" max="4882" width="16.42578125" style="2" customWidth="1"/>
    <col min="4883" max="5120" width="9.140625" style="2"/>
    <col min="5121" max="5121" width="10.42578125" style="2" customWidth="1"/>
    <col min="5122" max="5122" width="29.42578125" style="2" customWidth="1"/>
    <col min="5123" max="5123" width="18.28515625" style="2" customWidth="1"/>
    <col min="5124" max="5124" width="27" style="2" customWidth="1"/>
    <col min="5125" max="5126" width="17.7109375" style="2" customWidth="1"/>
    <col min="5127" max="5128" width="15" style="2" customWidth="1"/>
    <col min="5129" max="5132" width="14.42578125" style="2" customWidth="1"/>
    <col min="5133" max="5133" width="17.5703125" style="2" customWidth="1"/>
    <col min="5134" max="5134" width="13.28515625" style="2" customWidth="1"/>
    <col min="5135" max="5135" width="18" style="2" customWidth="1"/>
    <col min="5136" max="5136" width="11" style="2" customWidth="1"/>
    <col min="5137" max="5137" width="20.140625" style="2" customWidth="1"/>
    <col min="5138" max="5138" width="16.42578125" style="2" customWidth="1"/>
    <col min="5139" max="5376" width="9.140625" style="2"/>
    <col min="5377" max="5377" width="10.42578125" style="2" customWidth="1"/>
    <col min="5378" max="5378" width="29.42578125" style="2" customWidth="1"/>
    <col min="5379" max="5379" width="18.28515625" style="2" customWidth="1"/>
    <col min="5380" max="5380" width="27" style="2" customWidth="1"/>
    <col min="5381" max="5382" width="17.7109375" style="2" customWidth="1"/>
    <col min="5383" max="5384" width="15" style="2" customWidth="1"/>
    <col min="5385" max="5388" width="14.42578125" style="2" customWidth="1"/>
    <col min="5389" max="5389" width="17.5703125" style="2" customWidth="1"/>
    <col min="5390" max="5390" width="13.28515625" style="2" customWidth="1"/>
    <col min="5391" max="5391" width="18" style="2" customWidth="1"/>
    <col min="5392" max="5392" width="11" style="2" customWidth="1"/>
    <col min="5393" max="5393" width="20.140625" style="2" customWidth="1"/>
    <col min="5394" max="5394" width="16.42578125" style="2" customWidth="1"/>
    <col min="5395" max="5632" width="9.140625" style="2"/>
    <col min="5633" max="5633" width="10.42578125" style="2" customWidth="1"/>
    <col min="5634" max="5634" width="29.42578125" style="2" customWidth="1"/>
    <col min="5635" max="5635" width="18.28515625" style="2" customWidth="1"/>
    <col min="5636" max="5636" width="27" style="2" customWidth="1"/>
    <col min="5637" max="5638" width="17.7109375" style="2" customWidth="1"/>
    <col min="5639" max="5640" width="15" style="2" customWidth="1"/>
    <col min="5641" max="5644" width="14.42578125" style="2" customWidth="1"/>
    <col min="5645" max="5645" width="17.5703125" style="2" customWidth="1"/>
    <col min="5646" max="5646" width="13.28515625" style="2" customWidth="1"/>
    <col min="5647" max="5647" width="18" style="2" customWidth="1"/>
    <col min="5648" max="5648" width="11" style="2" customWidth="1"/>
    <col min="5649" max="5649" width="20.140625" style="2" customWidth="1"/>
    <col min="5650" max="5650" width="16.42578125" style="2" customWidth="1"/>
    <col min="5651" max="5888" width="9.140625" style="2"/>
    <col min="5889" max="5889" width="10.42578125" style="2" customWidth="1"/>
    <col min="5890" max="5890" width="29.42578125" style="2" customWidth="1"/>
    <col min="5891" max="5891" width="18.28515625" style="2" customWidth="1"/>
    <col min="5892" max="5892" width="27" style="2" customWidth="1"/>
    <col min="5893" max="5894" width="17.7109375" style="2" customWidth="1"/>
    <col min="5895" max="5896" width="15" style="2" customWidth="1"/>
    <col min="5897" max="5900" width="14.42578125" style="2" customWidth="1"/>
    <col min="5901" max="5901" width="17.5703125" style="2" customWidth="1"/>
    <col min="5902" max="5902" width="13.28515625" style="2" customWidth="1"/>
    <col min="5903" max="5903" width="18" style="2" customWidth="1"/>
    <col min="5904" max="5904" width="11" style="2" customWidth="1"/>
    <col min="5905" max="5905" width="20.140625" style="2" customWidth="1"/>
    <col min="5906" max="5906" width="16.42578125" style="2" customWidth="1"/>
    <col min="5907" max="6144" width="9.140625" style="2"/>
    <col min="6145" max="6145" width="10.42578125" style="2" customWidth="1"/>
    <col min="6146" max="6146" width="29.42578125" style="2" customWidth="1"/>
    <col min="6147" max="6147" width="18.28515625" style="2" customWidth="1"/>
    <col min="6148" max="6148" width="27" style="2" customWidth="1"/>
    <col min="6149" max="6150" width="17.7109375" style="2" customWidth="1"/>
    <col min="6151" max="6152" width="15" style="2" customWidth="1"/>
    <col min="6153" max="6156" width="14.42578125" style="2" customWidth="1"/>
    <col min="6157" max="6157" width="17.5703125" style="2" customWidth="1"/>
    <col min="6158" max="6158" width="13.28515625" style="2" customWidth="1"/>
    <col min="6159" max="6159" width="18" style="2" customWidth="1"/>
    <col min="6160" max="6160" width="11" style="2" customWidth="1"/>
    <col min="6161" max="6161" width="20.140625" style="2" customWidth="1"/>
    <col min="6162" max="6162" width="16.42578125" style="2" customWidth="1"/>
    <col min="6163" max="6400" width="9.140625" style="2"/>
    <col min="6401" max="6401" width="10.42578125" style="2" customWidth="1"/>
    <col min="6402" max="6402" width="29.42578125" style="2" customWidth="1"/>
    <col min="6403" max="6403" width="18.28515625" style="2" customWidth="1"/>
    <col min="6404" max="6404" width="27" style="2" customWidth="1"/>
    <col min="6405" max="6406" width="17.7109375" style="2" customWidth="1"/>
    <col min="6407" max="6408" width="15" style="2" customWidth="1"/>
    <col min="6409" max="6412" width="14.42578125" style="2" customWidth="1"/>
    <col min="6413" max="6413" width="17.5703125" style="2" customWidth="1"/>
    <col min="6414" max="6414" width="13.28515625" style="2" customWidth="1"/>
    <col min="6415" max="6415" width="18" style="2" customWidth="1"/>
    <col min="6416" max="6416" width="11" style="2" customWidth="1"/>
    <col min="6417" max="6417" width="20.140625" style="2" customWidth="1"/>
    <col min="6418" max="6418" width="16.42578125" style="2" customWidth="1"/>
    <col min="6419" max="6656" width="9.140625" style="2"/>
    <col min="6657" max="6657" width="10.42578125" style="2" customWidth="1"/>
    <col min="6658" max="6658" width="29.42578125" style="2" customWidth="1"/>
    <col min="6659" max="6659" width="18.28515625" style="2" customWidth="1"/>
    <col min="6660" max="6660" width="27" style="2" customWidth="1"/>
    <col min="6661" max="6662" width="17.7109375" style="2" customWidth="1"/>
    <col min="6663" max="6664" width="15" style="2" customWidth="1"/>
    <col min="6665" max="6668" width="14.42578125" style="2" customWidth="1"/>
    <col min="6669" max="6669" width="17.5703125" style="2" customWidth="1"/>
    <col min="6670" max="6670" width="13.28515625" style="2" customWidth="1"/>
    <col min="6671" max="6671" width="18" style="2" customWidth="1"/>
    <col min="6672" max="6672" width="11" style="2" customWidth="1"/>
    <col min="6673" max="6673" width="20.140625" style="2" customWidth="1"/>
    <col min="6674" max="6674" width="16.42578125" style="2" customWidth="1"/>
    <col min="6675" max="6912" width="9.140625" style="2"/>
    <col min="6913" max="6913" width="10.42578125" style="2" customWidth="1"/>
    <col min="6914" max="6914" width="29.42578125" style="2" customWidth="1"/>
    <col min="6915" max="6915" width="18.28515625" style="2" customWidth="1"/>
    <col min="6916" max="6916" width="27" style="2" customWidth="1"/>
    <col min="6917" max="6918" width="17.7109375" style="2" customWidth="1"/>
    <col min="6919" max="6920" width="15" style="2" customWidth="1"/>
    <col min="6921" max="6924" width="14.42578125" style="2" customWidth="1"/>
    <col min="6925" max="6925" width="17.5703125" style="2" customWidth="1"/>
    <col min="6926" max="6926" width="13.28515625" style="2" customWidth="1"/>
    <col min="6927" max="6927" width="18" style="2" customWidth="1"/>
    <col min="6928" max="6928" width="11" style="2" customWidth="1"/>
    <col min="6929" max="6929" width="20.140625" style="2" customWidth="1"/>
    <col min="6930" max="6930" width="16.42578125" style="2" customWidth="1"/>
    <col min="6931" max="7168" width="9.140625" style="2"/>
    <col min="7169" max="7169" width="10.42578125" style="2" customWidth="1"/>
    <col min="7170" max="7170" width="29.42578125" style="2" customWidth="1"/>
    <col min="7171" max="7171" width="18.28515625" style="2" customWidth="1"/>
    <col min="7172" max="7172" width="27" style="2" customWidth="1"/>
    <col min="7173" max="7174" width="17.7109375" style="2" customWidth="1"/>
    <col min="7175" max="7176" width="15" style="2" customWidth="1"/>
    <col min="7177" max="7180" width="14.42578125" style="2" customWidth="1"/>
    <col min="7181" max="7181" width="17.5703125" style="2" customWidth="1"/>
    <col min="7182" max="7182" width="13.28515625" style="2" customWidth="1"/>
    <col min="7183" max="7183" width="18" style="2" customWidth="1"/>
    <col min="7184" max="7184" width="11" style="2" customWidth="1"/>
    <col min="7185" max="7185" width="20.140625" style="2" customWidth="1"/>
    <col min="7186" max="7186" width="16.42578125" style="2" customWidth="1"/>
    <col min="7187" max="7424" width="9.140625" style="2"/>
    <col min="7425" max="7425" width="10.42578125" style="2" customWidth="1"/>
    <col min="7426" max="7426" width="29.42578125" style="2" customWidth="1"/>
    <col min="7427" max="7427" width="18.28515625" style="2" customWidth="1"/>
    <col min="7428" max="7428" width="27" style="2" customWidth="1"/>
    <col min="7429" max="7430" width="17.7109375" style="2" customWidth="1"/>
    <col min="7431" max="7432" width="15" style="2" customWidth="1"/>
    <col min="7433" max="7436" width="14.42578125" style="2" customWidth="1"/>
    <col min="7437" max="7437" width="17.5703125" style="2" customWidth="1"/>
    <col min="7438" max="7438" width="13.28515625" style="2" customWidth="1"/>
    <col min="7439" max="7439" width="18" style="2" customWidth="1"/>
    <col min="7440" max="7440" width="11" style="2" customWidth="1"/>
    <col min="7441" max="7441" width="20.140625" style="2" customWidth="1"/>
    <col min="7442" max="7442" width="16.42578125" style="2" customWidth="1"/>
    <col min="7443" max="7680" width="9.140625" style="2"/>
    <col min="7681" max="7681" width="10.42578125" style="2" customWidth="1"/>
    <col min="7682" max="7682" width="29.42578125" style="2" customWidth="1"/>
    <col min="7683" max="7683" width="18.28515625" style="2" customWidth="1"/>
    <col min="7684" max="7684" width="27" style="2" customWidth="1"/>
    <col min="7685" max="7686" width="17.7109375" style="2" customWidth="1"/>
    <col min="7687" max="7688" width="15" style="2" customWidth="1"/>
    <col min="7689" max="7692" width="14.42578125" style="2" customWidth="1"/>
    <col min="7693" max="7693" width="17.5703125" style="2" customWidth="1"/>
    <col min="7694" max="7694" width="13.28515625" style="2" customWidth="1"/>
    <col min="7695" max="7695" width="18" style="2" customWidth="1"/>
    <col min="7696" max="7696" width="11" style="2" customWidth="1"/>
    <col min="7697" max="7697" width="20.140625" style="2" customWidth="1"/>
    <col min="7698" max="7698" width="16.42578125" style="2" customWidth="1"/>
    <col min="7699" max="7936" width="9.140625" style="2"/>
    <col min="7937" max="7937" width="10.42578125" style="2" customWidth="1"/>
    <col min="7938" max="7938" width="29.42578125" style="2" customWidth="1"/>
    <col min="7939" max="7939" width="18.28515625" style="2" customWidth="1"/>
    <col min="7940" max="7940" width="27" style="2" customWidth="1"/>
    <col min="7941" max="7942" width="17.7109375" style="2" customWidth="1"/>
    <col min="7943" max="7944" width="15" style="2" customWidth="1"/>
    <col min="7945" max="7948" width="14.42578125" style="2" customWidth="1"/>
    <col min="7949" max="7949" width="17.5703125" style="2" customWidth="1"/>
    <col min="7950" max="7950" width="13.28515625" style="2" customWidth="1"/>
    <col min="7951" max="7951" width="18" style="2" customWidth="1"/>
    <col min="7952" max="7952" width="11" style="2" customWidth="1"/>
    <col min="7953" max="7953" width="20.140625" style="2" customWidth="1"/>
    <col min="7954" max="7954" width="16.42578125" style="2" customWidth="1"/>
    <col min="7955" max="8192" width="9.140625" style="2"/>
    <col min="8193" max="8193" width="10.42578125" style="2" customWidth="1"/>
    <col min="8194" max="8194" width="29.42578125" style="2" customWidth="1"/>
    <col min="8195" max="8195" width="18.28515625" style="2" customWidth="1"/>
    <col min="8196" max="8196" width="27" style="2" customWidth="1"/>
    <col min="8197" max="8198" width="17.7109375" style="2" customWidth="1"/>
    <col min="8199" max="8200" width="15" style="2" customWidth="1"/>
    <col min="8201" max="8204" width="14.42578125" style="2" customWidth="1"/>
    <col min="8205" max="8205" width="17.5703125" style="2" customWidth="1"/>
    <col min="8206" max="8206" width="13.28515625" style="2" customWidth="1"/>
    <col min="8207" max="8207" width="18" style="2" customWidth="1"/>
    <col min="8208" max="8208" width="11" style="2" customWidth="1"/>
    <col min="8209" max="8209" width="20.140625" style="2" customWidth="1"/>
    <col min="8210" max="8210" width="16.42578125" style="2" customWidth="1"/>
    <col min="8211" max="8448" width="9.140625" style="2"/>
    <col min="8449" max="8449" width="10.42578125" style="2" customWidth="1"/>
    <col min="8450" max="8450" width="29.42578125" style="2" customWidth="1"/>
    <col min="8451" max="8451" width="18.28515625" style="2" customWidth="1"/>
    <col min="8452" max="8452" width="27" style="2" customWidth="1"/>
    <col min="8453" max="8454" width="17.7109375" style="2" customWidth="1"/>
    <col min="8455" max="8456" width="15" style="2" customWidth="1"/>
    <col min="8457" max="8460" width="14.42578125" style="2" customWidth="1"/>
    <col min="8461" max="8461" width="17.5703125" style="2" customWidth="1"/>
    <col min="8462" max="8462" width="13.28515625" style="2" customWidth="1"/>
    <col min="8463" max="8463" width="18" style="2" customWidth="1"/>
    <col min="8464" max="8464" width="11" style="2" customWidth="1"/>
    <col min="8465" max="8465" width="20.140625" style="2" customWidth="1"/>
    <col min="8466" max="8466" width="16.42578125" style="2" customWidth="1"/>
    <col min="8467" max="8704" width="9.140625" style="2"/>
    <col min="8705" max="8705" width="10.42578125" style="2" customWidth="1"/>
    <col min="8706" max="8706" width="29.42578125" style="2" customWidth="1"/>
    <col min="8707" max="8707" width="18.28515625" style="2" customWidth="1"/>
    <col min="8708" max="8708" width="27" style="2" customWidth="1"/>
    <col min="8709" max="8710" width="17.7109375" style="2" customWidth="1"/>
    <col min="8711" max="8712" width="15" style="2" customWidth="1"/>
    <col min="8713" max="8716" width="14.42578125" style="2" customWidth="1"/>
    <col min="8717" max="8717" width="17.5703125" style="2" customWidth="1"/>
    <col min="8718" max="8718" width="13.28515625" style="2" customWidth="1"/>
    <col min="8719" max="8719" width="18" style="2" customWidth="1"/>
    <col min="8720" max="8720" width="11" style="2" customWidth="1"/>
    <col min="8721" max="8721" width="20.140625" style="2" customWidth="1"/>
    <col min="8722" max="8722" width="16.42578125" style="2" customWidth="1"/>
    <col min="8723" max="8960" width="9.140625" style="2"/>
    <col min="8961" max="8961" width="10.42578125" style="2" customWidth="1"/>
    <col min="8962" max="8962" width="29.42578125" style="2" customWidth="1"/>
    <col min="8963" max="8963" width="18.28515625" style="2" customWidth="1"/>
    <col min="8964" max="8964" width="27" style="2" customWidth="1"/>
    <col min="8965" max="8966" width="17.7109375" style="2" customWidth="1"/>
    <col min="8967" max="8968" width="15" style="2" customWidth="1"/>
    <col min="8969" max="8972" width="14.42578125" style="2" customWidth="1"/>
    <col min="8973" max="8973" width="17.5703125" style="2" customWidth="1"/>
    <col min="8974" max="8974" width="13.28515625" style="2" customWidth="1"/>
    <col min="8975" max="8975" width="18" style="2" customWidth="1"/>
    <col min="8976" max="8976" width="11" style="2" customWidth="1"/>
    <col min="8977" max="8977" width="20.140625" style="2" customWidth="1"/>
    <col min="8978" max="8978" width="16.42578125" style="2" customWidth="1"/>
    <col min="8979" max="9216" width="9.140625" style="2"/>
    <col min="9217" max="9217" width="10.42578125" style="2" customWidth="1"/>
    <col min="9218" max="9218" width="29.42578125" style="2" customWidth="1"/>
    <col min="9219" max="9219" width="18.28515625" style="2" customWidth="1"/>
    <col min="9220" max="9220" width="27" style="2" customWidth="1"/>
    <col min="9221" max="9222" width="17.7109375" style="2" customWidth="1"/>
    <col min="9223" max="9224" width="15" style="2" customWidth="1"/>
    <col min="9225" max="9228" width="14.42578125" style="2" customWidth="1"/>
    <col min="9229" max="9229" width="17.5703125" style="2" customWidth="1"/>
    <col min="9230" max="9230" width="13.28515625" style="2" customWidth="1"/>
    <col min="9231" max="9231" width="18" style="2" customWidth="1"/>
    <col min="9232" max="9232" width="11" style="2" customWidth="1"/>
    <col min="9233" max="9233" width="20.140625" style="2" customWidth="1"/>
    <col min="9234" max="9234" width="16.42578125" style="2" customWidth="1"/>
    <col min="9235" max="9472" width="9.140625" style="2"/>
    <col min="9473" max="9473" width="10.42578125" style="2" customWidth="1"/>
    <col min="9474" max="9474" width="29.42578125" style="2" customWidth="1"/>
    <col min="9475" max="9475" width="18.28515625" style="2" customWidth="1"/>
    <col min="9476" max="9476" width="27" style="2" customWidth="1"/>
    <col min="9477" max="9478" width="17.7109375" style="2" customWidth="1"/>
    <col min="9479" max="9480" width="15" style="2" customWidth="1"/>
    <col min="9481" max="9484" width="14.42578125" style="2" customWidth="1"/>
    <col min="9485" max="9485" width="17.5703125" style="2" customWidth="1"/>
    <col min="9486" max="9486" width="13.28515625" style="2" customWidth="1"/>
    <col min="9487" max="9487" width="18" style="2" customWidth="1"/>
    <col min="9488" max="9488" width="11" style="2" customWidth="1"/>
    <col min="9489" max="9489" width="20.140625" style="2" customWidth="1"/>
    <col min="9490" max="9490" width="16.42578125" style="2" customWidth="1"/>
    <col min="9491" max="9728" width="9.140625" style="2"/>
    <col min="9729" max="9729" width="10.42578125" style="2" customWidth="1"/>
    <col min="9730" max="9730" width="29.42578125" style="2" customWidth="1"/>
    <col min="9731" max="9731" width="18.28515625" style="2" customWidth="1"/>
    <col min="9732" max="9732" width="27" style="2" customWidth="1"/>
    <col min="9733" max="9734" width="17.7109375" style="2" customWidth="1"/>
    <col min="9735" max="9736" width="15" style="2" customWidth="1"/>
    <col min="9737" max="9740" width="14.42578125" style="2" customWidth="1"/>
    <col min="9741" max="9741" width="17.5703125" style="2" customWidth="1"/>
    <col min="9742" max="9742" width="13.28515625" style="2" customWidth="1"/>
    <col min="9743" max="9743" width="18" style="2" customWidth="1"/>
    <col min="9744" max="9744" width="11" style="2" customWidth="1"/>
    <col min="9745" max="9745" width="20.140625" style="2" customWidth="1"/>
    <col min="9746" max="9746" width="16.42578125" style="2" customWidth="1"/>
    <col min="9747" max="9984" width="9.140625" style="2"/>
    <col min="9985" max="9985" width="10.42578125" style="2" customWidth="1"/>
    <col min="9986" max="9986" width="29.42578125" style="2" customWidth="1"/>
    <col min="9987" max="9987" width="18.28515625" style="2" customWidth="1"/>
    <col min="9988" max="9988" width="27" style="2" customWidth="1"/>
    <col min="9989" max="9990" width="17.7109375" style="2" customWidth="1"/>
    <col min="9991" max="9992" width="15" style="2" customWidth="1"/>
    <col min="9993" max="9996" width="14.42578125" style="2" customWidth="1"/>
    <col min="9997" max="9997" width="17.5703125" style="2" customWidth="1"/>
    <col min="9998" max="9998" width="13.28515625" style="2" customWidth="1"/>
    <col min="9999" max="9999" width="18" style="2" customWidth="1"/>
    <col min="10000" max="10000" width="11" style="2" customWidth="1"/>
    <col min="10001" max="10001" width="20.140625" style="2" customWidth="1"/>
    <col min="10002" max="10002" width="16.42578125" style="2" customWidth="1"/>
    <col min="10003" max="10240" width="9.140625" style="2"/>
    <col min="10241" max="10241" width="10.42578125" style="2" customWidth="1"/>
    <col min="10242" max="10242" width="29.42578125" style="2" customWidth="1"/>
    <col min="10243" max="10243" width="18.28515625" style="2" customWidth="1"/>
    <col min="10244" max="10244" width="27" style="2" customWidth="1"/>
    <col min="10245" max="10246" width="17.7109375" style="2" customWidth="1"/>
    <col min="10247" max="10248" width="15" style="2" customWidth="1"/>
    <col min="10249" max="10252" width="14.42578125" style="2" customWidth="1"/>
    <col min="10253" max="10253" width="17.5703125" style="2" customWidth="1"/>
    <col min="10254" max="10254" width="13.28515625" style="2" customWidth="1"/>
    <col min="10255" max="10255" width="18" style="2" customWidth="1"/>
    <col min="10256" max="10256" width="11" style="2" customWidth="1"/>
    <col min="10257" max="10257" width="20.140625" style="2" customWidth="1"/>
    <col min="10258" max="10258" width="16.42578125" style="2" customWidth="1"/>
    <col min="10259" max="10496" width="9.140625" style="2"/>
    <col min="10497" max="10497" width="10.42578125" style="2" customWidth="1"/>
    <col min="10498" max="10498" width="29.42578125" style="2" customWidth="1"/>
    <col min="10499" max="10499" width="18.28515625" style="2" customWidth="1"/>
    <col min="10500" max="10500" width="27" style="2" customWidth="1"/>
    <col min="10501" max="10502" width="17.7109375" style="2" customWidth="1"/>
    <col min="10503" max="10504" width="15" style="2" customWidth="1"/>
    <col min="10505" max="10508" width="14.42578125" style="2" customWidth="1"/>
    <col min="10509" max="10509" width="17.5703125" style="2" customWidth="1"/>
    <col min="10510" max="10510" width="13.28515625" style="2" customWidth="1"/>
    <col min="10511" max="10511" width="18" style="2" customWidth="1"/>
    <col min="10512" max="10512" width="11" style="2" customWidth="1"/>
    <col min="10513" max="10513" width="20.140625" style="2" customWidth="1"/>
    <col min="10514" max="10514" width="16.42578125" style="2" customWidth="1"/>
    <col min="10515" max="10752" width="9.140625" style="2"/>
    <col min="10753" max="10753" width="10.42578125" style="2" customWidth="1"/>
    <col min="10754" max="10754" width="29.42578125" style="2" customWidth="1"/>
    <col min="10755" max="10755" width="18.28515625" style="2" customWidth="1"/>
    <col min="10756" max="10756" width="27" style="2" customWidth="1"/>
    <col min="10757" max="10758" width="17.7109375" style="2" customWidth="1"/>
    <col min="10759" max="10760" width="15" style="2" customWidth="1"/>
    <col min="10761" max="10764" width="14.42578125" style="2" customWidth="1"/>
    <col min="10765" max="10765" width="17.5703125" style="2" customWidth="1"/>
    <col min="10766" max="10766" width="13.28515625" style="2" customWidth="1"/>
    <col min="10767" max="10767" width="18" style="2" customWidth="1"/>
    <col min="10768" max="10768" width="11" style="2" customWidth="1"/>
    <col min="10769" max="10769" width="20.140625" style="2" customWidth="1"/>
    <col min="10770" max="10770" width="16.42578125" style="2" customWidth="1"/>
    <col min="10771" max="11008" width="9.140625" style="2"/>
    <col min="11009" max="11009" width="10.42578125" style="2" customWidth="1"/>
    <col min="11010" max="11010" width="29.42578125" style="2" customWidth="1"/>
    <col min="11011" max="11011" width="18.28515625" style="2" customWidth="1"/>
    <col min="11012" max="11012" width="27" style="2" customWidth="1"/>
    <col min="11013" max="11014" width="17.7109375" style="2" customWidth="1"/>
    <col min="11015" max="11016" width="15" style="2" customWidth="1"/>
    <col min="11017" max="11020" width="14.42578125" style="2" customWidth="1"/>
    <col min="11021" max="11021" width="17.5703125" style="2" customWidth="1"/>
    <col min="11022" max="11022" width="13.28515625" style="2" customWidth="1"/>
    <col min="11023" max="11023" width="18" style="2" customWidth="1"/>
    <col min="11024" max="11024" width="11" style="2" customWidth="1"/>
    <col min="11025" max="11025" width="20.140625" style="2" customWidth="1"/>
    <col min="11026" max="11026" width="16.42578125" style="2" customWidth="1"/>
    <col min="11027" max="11264" width="9.140625" style="2"/>
    <col min="11265" max="11265" width="10.42578125" style="2" customWidth="1"/>
    <col min="11266" max="11266" width="29.42578125" style="2" customWidth="1"/>
    <col min="11267" max="11267" width="18.28515625" style="2" customWidth="1"/>
    <col min="11268" max="11268" width="27" style="2" customWidth="1"/>
    <col min="11269" max="11270" width="17.7109375" style="2" customWidth="1"/>
    <col min="11271" max="11272" width="15" style="2" customWidth="1"/>
    <col min="11273" max="11276" width="14.42578125" style="2" customWidth="1"/>
    <col min="11277" max="11277" width="17.5703125" style="2" customWidth="1"/>
    <col min="11278" max="11278" width="13.28515625" style="2" customWidth="1"/>
    <col min="11279" max="11279" width="18" style="2" customWidth="1"/>
    <col min="11280" max="11280" width="11" style="2" customWidth="1"/>
    <col min="11281" max="11281" width="20.140625" style="2" customWidth="1"/>
    <col min="11282" max="11282" width="16.42578125" style="2" customWidth="1"/>
    <col min="11283" max="11520" width="9.140625" style="2"/>
    <col min="11521" max="11521" width="10.42578125" style="2" customWidth="1"/>
    <col min="11522" max="11522" width="29.42578125" style="2" customWidth="1"/>
    <col min="11523" max="11523" width="18.28515625" style="2" customWidth="1"/>
    <col min="11524" max="11524" width="27" style="2" customWidth="1"/>
    <col min="11525" max="11526" width="17.7109375" style="2" customWidth="1"/>
    <col min="11527" max="11528" width="15" style="2" customWidth="1"/>
    <col min="11529" max="11532" width="14.42578125" style="2" customWidth="1"/>
    <col min="11533" max="11533" width="17.5703125" style="2" customWidth="1"/>
    <col min="11534" max="11534" width="13.28515625" style="2" customWidth="1"/>
    <col min="11535" max="11535" width="18" style="2" customWidth="1"/>
    <col min="11536" max="11536" width="11" style="2" customWidth="1"/>
    <col min="11537" max="11537" width="20.140625" style="2" customWidth="1"/>
    <col min="11538" max="11538" width="16.42578125" style="2" customWidth="1"/>
    <col min="11539" max="11776" width="9.140625" style="2"/>
    <col min="11777" max="11777" width="10.42578125" style="2" customWidth="1"/>
    <col min="11778" max="11778" width="29.42578125" style="2" customWidth="1"/>
    <col min="11779" max="11779" width="18.28515625" style="2" customWidth="1"/>
    <col min="11780" max="11780" width="27" style="2" customWidth="1"/>
    <col min="11781" max="11782" width="17.7109375" style="2" customWidth="1"/>
    <col min="11783" max="11784" width="15" style="2" customWidth="1"/>
    <col min="11785" max="11788" width="14.42578125" style="2" customWidth="1"/>
    <col min="11789" max="11789" width="17.5703125" style="2" customWidth="1"/>
    <col min="11790" max="11790" width="13.28515625" style="2" customWidth="1"/>
    <col min="11791" max="11791" width="18" style="2" customWidth="1"/>
    <col min="11792" max="11792" width="11" style="2" customWidth="1"/>
    <col min="11793" max="11793" width="20.140625" style="2" customWidth="1"/>
    <col min="11794" max="11794" width="16.42578125" style="2" customWidth="1"/>
    <col min="11795" max="12032" width="9.140625" style="2"/>
    <col min="12033" max="12033" width="10.42578125" style="2" customWidth="1"/>
    <col min="12034" max="12034" width="29.42578125" style="2" customWidth="1"/>
    <col min="12035" max="12035" width="18.28515625" style="2" customWidth="1"/>
    <col min="12036" max="12036" width="27" style="2" customWidth="1"/>
    <col min="12037" max="12038" width="17.7109375" style="2" customWidth="1"/>
    <col min="12039" max="12040" width="15" style="2" customWidth="1"/>
    <col min="12041" max="12044" width="14.42578125" style="2" customWidth="1"/>
    <col min="12045" max="12045" width="17.5703125" style="2" customWidth="1"/>
    <col min="12046" max="12046" width="13.28515625" style="2" customWidth="1"/>
    <col min="12047" max="12047" width="18" style="2" customWidth="1"/>
    <col min="12048" max="12048" width="11" style="2" customWidth="1"/>
    <col min="12049" max="12049" width="20.140625" style="2" customWidth="1"/>
    <col min="12050" max="12050" width="16.42578125" style="2" customWidth="1"/>
    <col min="12051" max="12288" width="9.140625" style="2"/>
    <col min="12289" max="12289" width="10.42578125" style="2" customWidth="1"/>
    <col min="12290" max="12290" width="29.42578125" style="2" customWidth="1"/>
    <col min="12291" max="12291" width="18.28515625" style="2" customWidth="1"/>
    <col min="12292" max="12292" width="27" style="2" customWidth="1"/>
    <col min="12293" max="12294" width="17.7109375" style="2" customWidth="1"/>
    <col min="12295" max="12296" width="15" style="2" customWidth="1"/>
    <col min="12297" max="12300" width="14.42578125" style="2" customWidth="1"/>
    <col min="12301" max="12301" width="17.5703125" style="2" customWidth="1"/>
    <col min="12302" max="12302" width="13.28515625" style="2" customWidth="1"/>
    <col min="12303" max="12303" width="18" style="2" customWidth="1"/>
    <col min="12304" max="12304" width="11" style="2" customWidth="1"/>
    <col min="12305" max="12305" width="20.140625" style="2" customWidth="1"/>
    <col min="12306" max="12306" width="16.42578125" style="2" customWidth="1"/>
    <col min="12307" max="12544" width="9.140625" style="2"/>
    <col min="12545" max="12545" width="10.42578125" style="2" customWidth="1"/>
    <col min="12546" max="12546" width="29.42578125" style="2" customWidth="1"/>
    <col min="12547" max="12547" width="18.28515625" style="2" customWidth="1"/>
    <col min="12548" max="12548" width="27" style="2" customWidth="1"/>
    <col min="12549" max="12550" width="17.7109375" style="2" customWidth="1"/>
    <col min="12551" max="12552" width="15" style="2" customWidth="1"/>
    <col min="12553" max="12556" width="14.42578125" style="2" customWidth="1"/>
    <col min="12557" max="12557" width="17.5703125" style="2" customWidth="1"/>
    <col min="12558" max="12558" width="13.28515625" style="2" customWidth="1"/>
    <col min="12559" max="12559" width="18" style="2" customWidth="1"/>
    <col min="12560" max="12560" width="11" style="2" customWidth="1"/>
    <col min="12561" max="12561" width="20.140625" style="2" customWidth="1"/>
    <col min="12562" max="12562" width="16.42578125" style="2" customWidth="1"/>
    <col min="12563" max="12800" width="9.140625" style="2"/>
    <col min="12801" max="12801" width="10.42578125" style="2" customWidth="1"/>
    <col min="12802" max="12802" width="29.42578125" style="2" customWidth="1"/>
    <col min="12803" max="12803" width="18.28515625" style="2" customWidth="1"/>
    <col min="12804" max="12804" width="27" style="2" customWidth="1"/>
    <col min="12805" max="12806" width="17.7109375" style="2" customWidth="1"/>
    <col min="12807" max="12808" width="15" style="2" customWidth="1"/>
    <col min="12809" max="12812" width="14.42578125" style="2" customWidth="1"/>
    <col min="12813" max="12813" width="17.5703125" style="2" customWidth="1"/>
    <col min="12814" max="12814" width="13.28515625" style="2" customWidth="1"/>
    <col min="12815" max="12815" width="18" style="2" customWidth="1"/>
    <col min="12816" max="12816" width="11" style="2" customWidth="1"/>
    <col min="12817" max="12817" width="20.140625" style="2" customWidth="1"/>
    <col min="12818" max="12818" width="16.42578125" style="2" customWidth="1"/>
    <col min="12819" max="13056" width="9.140625" style="2"/>
    <col min="13057" max="13057" width="10.42578125" style="2" customWidth="1"/>
    <col min="13058" max="13058" width="29.42578125" style="2" customWidth="1"/>
    <col min="13059" max="13059" width="18.28515625" style="2" customWidth="1"/>
    <col min="13060" max="13060" width="27" style="2" customWidth="1"/>
    <col min="13061" max="13062" width="17.7109375" style="2" customWidth="1"/>
    <col min="13063" max="13064" width="15" style="2" customWidth="1"/>
    <col min="13065" max="13068" width="14.42578125" style="2" customWidth="1"/>
    <col min="13069" max="13069" width="17.5703125" style="2" customWidth="1"/>
    <col min="13070" max="13070" width="13.28515625" style="2" customWidth="1"/>
    <col min="13071" max="13071" width="18" style="2" customWidth="1"/>
    <col min="13072" max="13072" width="11" style="2" customWidth="1"/>
    <col min="13073" max="13073" width="20.140625" style="2" customWidth="1"/>
    <col min="13074" max="13074" width="16.42578125" style="2" customWidth="1"/>
    <col min="13075" max="13312" width="9.140625" style="2"/>
    <col min="13313" max="13313" width="10.42578125" style="2" customWidth="1"/>
    <col min="13314" max="13314" width="29.42578125" style="2" customWidth="1"/>
    <col min="13315" max="13315" width="18.28515625" style="2" customWidth="1"/>
    <col min="13316" max="13316" width="27" style="2" customWidth="1"/>
    <col min="13317" max="13318" width="17.7109375" style="2" customWidth="1"/>
    <col min="13319" max="13320" width="15" style="2" customWidth="1"/>
    <col min="13321" max="13324" width="14.42578125" style="2" customWidth="1"/>
    <col min="13325" max="13325" width="17.5703125" style="2" customWidth="1"/>
    <col min="13326" max="13326" width="13.28515625" style="2" customWidth="1"/>
    <col min="13327" max="13327" width="18" style="2" customWidth="1"/>
    <col min="13328" max="13328" width="11" style="2" customWidth="1"/>
    <col min="13329" max="13329" width="20.140625" style="2" customWidth="1"/>
    <col min="13330" max="13330" width="16.42578125" style="2" customWidth="1"/>
    <col min="13331" max="13568" width="9.140625" style="2"/>
    <col min="13569" max="13569" width="10.42578125" style="2" customWidth="1"/>
    <col min="13570" max="13570" width="29.42578125" style="2" customWidth="1"/>
    <col min="13571" max="13571" width="18.28515625" style="2" customWidth="1"/>
    <col min="13572" max="13572" width="27" style="2" customWidth="1"/>
    <col min="13573" max="13574" width="17.7109375" style="2" customWidth="1"/>
    <col min="13575" max="13576" width="15" style="2" customWidth="1"/>
    <col min="13577" max="13580" width="14.42578125" style="2" customWidth="1"/>
    <col min="13581" max="13581" width="17.5703125" style="2" customWidth="1"/>
    <col min="13582" max="13582" width="13.28515625" style="2" customWidth="1"/>
    <col min="13583" max="13583" width="18" style="2" customWidth="1"/>
    <col min="13584" max="13584" width="11" style="2" customWidth="1"/>
    <col min="13585" max="13585" width="20.140625" style="2" customWidth="1"/>
    <col min="13586" max="13586" width="16.42578125" style="2" customWidth="1"/>
    <col min="13587" max="13824" width="9.140625" style="2"/>
    <col min="13825" max="13825" width="10.42578125" style="2" customWidth="1"/>
    <col min="13826" max="13826" width="29.42578125" style="2" customWidth="1"/>
    <col min="13827" max="13827" width="18.28515625" style="2" customWidth="1"/>
    <col min="13828" max="13828" width="27" style="2" customWidth="1"/>
    <col min="13829" max="13830" width="17.7109375" style="2" customWidth="1"/>
    <col min="13831" max="13832" width="15" style="2" customWidth="1"/>
    <col min="13833" max="13836" width="14.42578125" style="2" customWidth="1"/>
    <col min="13837" max="13837" width="17.5703125" style="2" customWidth="1"/>
    <col min="13838" max="13838" width="13.28515625" style="2" customWidth="1"/>
    <col min="13839" max="13839" width="18" style="2" customWidth="1"/>
    <col min="13840" max="13840" width="11" style="2" customWidth="1"/>
    <col min="13841" max="13841" width="20.140625" style="2" customWidth="1"/>
    <col min="13842" max="13842" width="16.42578125" style="2" customWidth="1"/>
    <col min="13843" max="14080" width="9.140625" style="2"/>
    <col min="14081" max="14081" width="10.42578125" style="2" customWidth="1"/>
    <col min="14082" max="14082" width="29.42578125" style="2" customWidth="1"/>
    <col min="14083" max="14083" width="18.28515625" style="2" customWidth="1"/>
    <col min="14084" max="14084" width="27" style="2" customWidth="1"/>
    <col min="14085" max="14086" width="17.7109375" style="2" customWidth="1"/>
    <col min="14087" max="14088" width="15" style="2" customWidth="1"/>
    <col min="14089" max="14092" width="14.42578125" style="2" customWidth="1"/>
    <col min="14093" max="14093" width="17.5703125" style="2" customWidth="1"/>
    <col min="14094" max="14094" width="13.28515625" style="2" customWidth="1"/>
    <col min="14095" max="14095" width="18" style="2" customWidth="1"/>
    <col min="14096" max="14096" width="11" style="2" customWidth="1"/>
    <col min="14097" max="14097" width="20.140625" style="2" customWidth="1"/>
    <col min="14098" max="14098" width="16.42578125" style="2" customWidth="1"/>
    <col min="14099" max="14336" width="9.140625" style="2"/>
    <col min="14337" max="14337" width="10.42578125" style="2" customWidth="1"/>
    <col min="14338" max="14338" width="29.42578125" style="2" customWidth="1"/>
    <col min="14339" max="14339" width="18.28515625" style="2" customWidth="1"/>
    <col min="14340" max="14340" width="27" style="2" customWidth="1"/>
    <col min="14341" max="14342" width="17.7109375" style="2" customWidth="1"/>
    <col min="14343" max="14344" width="15" style="2" customWidth="1"/>
    <col min="14345" max="14348" width="14.42578125" style="2" customWidth="1"/>
    <col min="14349" max="14349" width="17.5703125" style="2" customWidth="1"/>
    <col min="14350" max="14350" width="13.28515625" style="2" customWidth="1"/>
    <col min="14351" max="14351" width="18" style="2" customWidth="1"/>
    <col min="14352" max="14352" width="11" style="2" customWidth="1"/>
    <col min="14353" max="14353" width="20.140625" style="2" customWidth="1"/>
    <col min="14354" max="14354" width="16.42578125" style="2" customWidth="1"/>
    <col min="14355" max="14592" width="9.140625" style="2"/>
    <col min="14593" max="14593" width="10.42578125" style="2" customWidth="1"/>
    <col min="14594" max="14594" width="29.42578125" style="2" customWidth="1"/>
    <col min="14595" max="14595" width="18.28515625" style="2" customWidth="1"/>
    <col min="14596" max="14596" width="27" style="2" customWidth="1"/>
    <col min="14597" max="14598" width="17.7109375" style="2" customWidth="1"/>
    <col min="14599" max="14600" width="15" style="2" customWidth="1"/>
    <col min="14601" max="14604" width="14.42578125" style="2" customWidth="1"/>
    <col min="14605" max="14605" width="17.5703125" style="2" customWidth="1"/>
    <col min="14606" max="14606" width="13.28515625" style="2" customWidth="1"/>
    <col min="14607" max="14607" width="18" style="2" customWidth="1"/>
    <col min="14608" max="14608" width="11" style="2" customWidth="1"/>
    <col min="14609" max="14609" width="20.140625" style="2" customWidth="1"/>
    <col min="14610" max="14610" width="16.42578125" style="2" customWidth="1"/>
    <col min="14611" max="14848" width="9.140625" style="2"/>
    <col min="14849" max="14849" width="10.42578125" style="2" customWidth="1"/>
    <col min="14850" max="14850" width="29.42578125" style="2" customWidth="1"/>
    <col min="14851" max="14851" width="18.28515625" style="2" customWidth="1"/>
    <col min="14852" max="14852" width="27" style="2" customWidth="1"/>
    <col min="14853" max="14854" width="17.7109375" style="2" customWidth="1"/>
    <col min="14855" max="14856" width="15" style="2" customWidth="1"/>
    <col min="14857" max="14860" width="14.42578125" style="2" customWidth="1"/>
    <col min="14861" max="14861" width="17.5703125" style="2" customWidth="1"/>
    <col min="14862" max="14862" width="13.28515625" style="2" customWidth="1"/>
    <col min="14863" max="14863" width="18" style="2" customWidth="1"/>
    <col min="14864" max="14864" width="11" style="2" customWidth="1"/>
    <col min="14865" max="14865" width="20.140625" style="2" customWidth="1"/>
    <col min="14866" max="14866" width="16.42578125" style="2" customWidth="1"/>
    <col min="14867" max="15104" width="9.140625" style="2"/>
    <col min="15105" max="15105" width="10.42578125" style="2" customWidth="1"/>
    <col min="15106" max="15106" width="29.42578125" style="2" customWidth="1"/>
    <col min="15107" max="15107" width="18.28515625" style="2" customWidth="1"/>
    <col min="15108" max="15108" width="27" style="2" customWidth="1"/>
    <col min="15109" max="15110" width="17.7109375" style="2" customWidth="1"/>
    <col min="15111" max="15112" width="15" style="2" customWidth="1"/>
    <col min="15113" max="15116" width="14.42578125" style="2" customWidth="1"/>
    <col min="15117" max="15117" width="17.5703125" style="2" customWidth="1"/>
    <col min="15118" max="15118" width="13.28515625" style="2" customWidth="1"/>
    <col min="15119" max="15119" width="18" style="2" customWidth="1"/>
    <col min="15120" max="15120" width="11" style="2" customWidth="1"/>
    <col min="15121" max="15121" width="20.140625" style="2" customWidth="1"/>
    <col min="15122" max="15122" width="16.42578125" style="2" customWidth="1"/>
    <col min="15123" max="15360" width="9.140625" style="2"/>
    <col min="15361" max="15361" width="10.42578125" style="2" customWidth="1"/>
    <col min="15362" max="15362" width="29.42578125" style="2" customWidth="1"/>
    <col min="15363" max="15363" width="18.28515625" style="2" customWidth="1"/>
    <col min="15364" max="15364" width="27" style="2" customWidth="1"/>
    <col min="15365" max="15366" width="17.7109375" style="2" customWidth="1"/>
    <col min="15367" max="15368" width="15" style="2" customWidth="1"/>
    <col min="15369" max="15372" width="14.42578125" style="2" customWidth="1"/>
    <col min="15373" max="15373" width="17.5703125" style="2" customWidth="1"/>
    <col min="15374" max="15374" width="13.28515625" style="2" customWidth="1"/>
    <col min="15375" max="15375" width="18" style="2" customWidth="1"/>
    <col min="15376" max="15376" width="11" style="2" customWidth="1"/>
    <col min="15377" max="15377" width="20.140625" style="2" customWidth="1"/>
    <col min="15378" max="15378" width="16.42578125" style="2" customWidth="1"/>
    <col min="15379" max="15616" width="9.140625" style="2"/>
    <col min="15617" max="15617" width="10.42578125" style="2" customWidth="1"/>
    <col min="15618" max="15618" width="29.42578125" style="2" customWidth="1"/>
    <col min="15619" max="15619" width="18.28515625" style="2" customWidth="1"/>
    <col min="15620" max="15620" width="27" style="2" customWidth="1"/>
    <col min="15621" max="15622" width="17.7109375" style="2" customWidth="1"/>
    <col min="15623" max="15624" width="15" style="2" customWidth="1"/>
    <col min="15625" max="15628" width="14.42578125" style="2" customWidth="1"/>
    <col min="15629" max="15629" width="17.5703125" style="2" customWidth="1"/>
    <col min="15630" max="15630" width="13.28515625" style="2" customWidth="1"/>
    <col min="15631" max="15631" width="18" style="2" customWidth="1"/>
    <col min="15632" max="15632" width="11" style="2" customWidth="1"/>
    <col min="15633" max="15633" width="20.140625" style="2" customWidth="1"/>
    <col min="15634" max="15634" width="16.42578125" style="2" customWidth="1"/>
    <col min="15635" max="15872" width="9.140625" style="2"/>
    <col min="15873" max="15873" width="10.42578125" style="2" customWidth="1"/>
    <col min="15874" max="15874" width="29.42578125" style="2" customWidth="1"/>
    <col min="15875" max="15875" width="18.28515625" style="2" customWidth="1"/>
    <col min="15876" max="15876" width="27" style="2" customWidth="1"/>
    <col min="15877" max="15878" width="17.7109375" style="2" customWidth="1"/>
    <col min="15879" max="15880" width="15" style="2" customWidth="1"/>
    <col min="15881" max="15884" width="14.42578125" style="2" customWidth="1"/>
    <col min="15885" max="15885" width="17.5703125" style="2" customWidth="1"/>
    <col min="15886" max="15886" width="13.28515625" style="2" customWidth="1"/>
    <col min="15887" max="15887" width="18" style="2" customWidth="1"/>
    <col min="15888" max="15888" width="11" style="2" customWidth="1"/>
    <col min="15889" max="15889" width="20.140625" style="2" customWidth="1"/>
    <col min="15890" max="15890" width="16.42578125" style="2" customWidth="1"/>
    <col min="15891" max="16128" width="9.140625" style="2"/>
    <col min="16129" max="16129" width="10.42578125" style="2" customWidth="1"/>
    <col min="16130" max="16130" width="29.42578125" style="2" customWidth="1"/>
    <col min="16131" max="16131" width="18.28515625" style="2" customWidth="1"/>
    <col min="16132" max="16132" width="27" style="2" customWidth="1"/>
    <col min="16133" max="16134" width="17.7109375" style="2" customWidth="1"/>
    <col min="16135" max="16136" width="15" style="2" customWidth="1"/>
    <col min="16137" max="16140" width="14.42578125" style="2" customWidth="1"/>
    <col min="16141" max="16141" width="17.5703125" style="2" customWidth="1"/>
    <col min="16142" max="16142" width="13.28515625" style="2" customWidth="1"/>
    <col min="16143" max="16143" width="18" style="2" customWidth="1"/>
    <col min="16144" max="16144" width="11" style="2" customWidth="1"/>
    <col min="16145" max="16145" width="20.140625" style="2" customWidth="1"/>
    <col min="16146" max="16146" width="16.42578125" style="2" customWidth="1"/>
    <col min="16147" max="16384" width="9.140625" style="2"/>
  </cols>
  <sheetData>
    <row r="1" spans="1:16" ht="15" customHeight="1" x14ac:dyDescent="0.25">
      <c r="E1" s="28"/>
      <c r="F1" s="76" t="s">
        <v>0</v>
      </c>
      <c r="G1" s="77"/>
      <c r="H1" s="77"/>
      <c r="I1" s="77"/>
      <c r="J1" s="77"/>
      <c r="K1" s="77"/>
      <c r="L1" s="77"/>
      <c r="M1" s="77"/>
      <c r="O1" s="2"/>
      <c r="P1" s="2"/>
    </row>
    <row r="2" spans="1:16" ht="15" customHeight="1" x14ac:dyDescent="0.25">
      <c r="E2" s="78" t="s">
        <v>1</v>
      </c>
      <c r="F2" s="79"/>
      <c r="G2" s="79"/>
      <c r="H2" s="79"/>
      <c r="I2" s="79"/>
      <c r="J2" s="79"/>
      <c r="K2" s="79"/>
      <c r="L2" s="79"/>
      <c r="M2" s="79"/>
      <c r="O2" s="2"/>
      <c r="P2" s="2"/>
    </row>
    <row r="3" spans="1:16" ht="21.75" customHeight="1" x14ac:dyDescent="0.25">
      <c r="E3" s="29"/>
      <c r="F3" s="30"/>
      <c r="G3" s="30"/>
      <c r="H3" s="30"/>
      <c r="I3" s="31"/>
      <c r="J3" s="31"/>
      <c r="K3" s="31"/>
      <c r="L3" s="31"/>
      <c r="M3" s="32" t="s">
        <v>2</v>
      </c>
      <c r="O3" s="2"/>
      <c r="P3" s="2"/>
    </row>
    <row r="4" spans="1:16" ht="21.75" customHeight="1" x14ac:dyDescent="0.25">
      <c r="E4" s="29"/>
      <c r="F4" s="30"/>
      <c r="G4" s="30"/>
      <c r="H4" s="78" t="s">
        <v>3</v>
      </c>
      <c r="I4" s="78"/>
      <c r="J4" s="78"/>
      <c r="K4" s="80"/>
      <c r="L4" s="80"/>
      <c r="M4" s="80"/>
      <c r="O4" s="2"/>
      <c r="P4" s="2"/>
    </row>
    <row r="5" spans="1:16" ht="21.75" customHeight="1" x14ac:dyDescent="0.25">
      <c r="E5" s="29"/>
      <c r="F5" s="78" t="s">
        <v>4</v>
      </c>
      <c r="G5" s="80"/>
      <c r="H5" s="80"/>
      <c r="I5" s="80"/>
      <c r="J5" s="80"/>
      <c r="K5" s="80"/>
      <c r="L5" s="80"/>
      <c r="M5" s="80"/>
      <c r="O5" s="2"/>
      <c r="P5" s="2"/>
    </row>
    <row r="6" spans="1:16" ht="21.75" customHeight="1" x14ac:dyDescent="0.25">
      <c r="E6" s="29"/>
      <c r="F6" s="78" t="s">
        <v>48</v>
      </c>
      <c r="G6" s="78"/>
      <c r="H6" s="78"/>
      <c r="I6" s="78"/>
      <c r="J6" s="78"/>
      <c r="K6" s="78"/>
      <c r="L6" s="78"/>
      <c r="M6" s="78"/>
      <c r="O6" s="2"/>
      <c r="P6" s="2"/>
    </row>
    <row r="7" spans="1:16" ht="38.25" customHeight="1" x14ac:dyDescent="0.25">
      <c r="B7" s="64" t="s">
        <v>5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O7" s="2"/>
      <c r="P7" s="2"/>
    </row>
    <row r="8" spans="1:16" ht="21.75" customHeight="1" x14ac:dyDescent="0.25">
      <c r="A8" s="81" t="s">
        <v>6</v>
      </c>
      <c r="B8" s="85" t="s">
        <v>7</v>
      </c>
      <c r="C8" s="60" t="s">
        <v>8</v>
      </c>
      <c r="D8" s="60" t="s">
        <v>9</v>
      </c>
      <c r="E8" s="70" t="s">
        <v>10</v>
      </c>
      <c r="F8" s="71"/>
      <c r="G8" s="71"/>
      <c r="H8" s="71"/>
      <c r="I8" s="71"/>
      <c r="J8" s="71"/>
      <c r="K8" s="71"/>
      <c r="L8" s="71"/>
      <c r="M8" s="72"/>
      <c r="O8" s="2"/>
      <c r="P8" s="2"/>
    </row>
    <row r="9" spans="1:16" ht="21.75" customHeight="1" x14ac:dyDescent="0.25">
      <c r="A9" s="82"/>
      <c r="B9" s="85"/>
      <c r="C9" s="61"/>
      <c r="D9" s="61"/>
      <c r="E9" s="73"/>
      <c r="F9" s="74"/>
      <c r="G9" s="74"/>
      <c r="H9" s="74"/>
      <c r="I9" s="74"/>
      <c r="J9" s="74"/>
      <c r="K9" s="74"/>
      <c r="L9" s="74"/>
      <c r="M9" s="75"/>
      <c r="O9" s="2"/>
      <c r="P9" s="2"/>
    </row>
    <row r="10" spans="1:16" ht="21.75" customHeight="1" x14ac:dyDescent="0.25">
      <c r="A10" s="82"/>
      <c r="B10" s="85"/>
      <c r="C10" s="61"/>
      <c r="D10" s="61"/>
      <c r="E10" s="65">
        <v>2017</v>
      </c>
      <c r="F10" s="65">
        <v>2018</v>
      </c>
      <c r="G10" s="65">
        <v>2019</v>
      </c>
      <c r="H10" s="65">
        <v>2020</v>
      </c>
      <c r="I10" s="65">
        <v>2021</v>
      </c>
      <c r="J10" s="65">
        <v>2022</v>
      </c>
      <c r="K10" s="65">
        <v>2023</v>
      </c>
      <c r="L10" s="66">
        <v>2024</v>
      </c>
      <c r="M10" s="68" t="s">
        <v>11</v>
      </c>
      <c r="O10" s="2"/>
      <c r="P10" s="2"/>
    </row>
    <row r="11" spans="1:16" ht="21.75" customHeight="1" x14ac:dyDescent="0.25">
      <c r="A11" s="84"/>
      <c r="B11" s="85"/>
      <c r="C11" s="62"/>
      <c r="D11" s="62"/>
      <c r="E11" s="65"/>
      <c r="F11" s="65"/>
      <c r="G11" s="65"/>
      <c r="H11" s="65"/>
      <c r="I11" s="65"/>
      <c r="J11" s="65"/>
      <c r="K11" s="65"/>
      <c r="L11" s="67"/>
      <c r="M11" s="69"/>
      <c r="O11" s="2"/>
      <c r="P11" s="2"/>
    </row>
    <row r="12" spans="1:16" ht="21.75" customHeight="1" x14ac:dyDescent="0.25">
      <c r="A12" s="44">
        <v>1</v>
      </c>
      <c r="B12" s="4">
        <v>2</v>
      </c>
      <c r="C12" s="43">
        <v>3</v>
      </c>
      <c r="D12" s="4">
        <v>4</v>
      </c>
      <c r="E12" s="33">
        <v>5</v>
      </c>
      <c r="F12" s="34">
        <v>6</v>
      </c>
      <c r="G12" s="33">
        <v>7</v>
      </c>
      <c r="H12" s="33">
        <v>8</v>
      </c>
      <c r="I12" s="33">
        <v>9</v>
      </c>
      <c r="J12" s="33">
        <v>10</v>
      </c>
      <c r="K12" s="33">
        <v>11</v>
      </c>
      <c r="L12" s="33">
        <v>12</v>
      </c>
      <c r="M12" s="33">
        <v>13</v>
      </c>
      <c r="O12" s="2"/>
      <c r="P12" s="2"/>
    </row>
    <row r="13" spans="1:16" ht="21.75" customHeight="1" x14ac:dyDescent="0.25">
      <c r="A13" s="81"/>
      <c r="B13" s="49" t="s">
        <v>49</v>
      </c>
      <c r="C13" s="83" t="s">
        <v>11</v>
      </c>
      <c r="D13" s="42" t="s">
        <v>11</v>
      </c>
      <c r="E13" s="35">
        <f t="shared" ref="E13:L13" si="0">SUM(E14:E17)</f>
        <v>96524.766000000003</v>
      </c>
      <c r="F13" s="36">
        <f t="shared" si="0"/>
        <v>81731.200000000012</v>
      </c>
      <c r="G13" s="35">
        <f t="shared" si="0"/>
        <v>92591.000000000015</v>
      </c>
      <c r="H13" s="35">
        <f t="shared" si="0"/>
        <v>155469.09000000003</v>
      </c>
      <c r="I13" s="35">
        <f>SUM(I14:I17)</f>
        <v>198265</v>
      </c>
      <c r="J13" s="35">
        <f t="shared" si="0"/>
        <v>129833.5</v>
      </c>
      <c r="K13" s="35">
        <f t="shared" si="0"/>
        <v>94071.1</v>
      </c>
      <c r="L13" s="35">
        <f t="shared" si="0"/>
        <v>94051.1</v>
      </c>
      <c r="M13" s="36">
        <f t="shared" ref="M13:M19" si="1">SUM(E13:L13)</f>
        <v>942536.75600000005</v>
      </c>
      <c r="O13" s="2"/>
      <c r="P13" s="2"/>
    </row>
    <row r="14" spans="1:16" ht="21.75" customHeight="1" x14ac:dyDescent="0.25">
      <c r="A14" s="82"/>
      <c r="B14" s="50"/>
      <c r="C14" s="83"/>
      <c r="D14" s="42" t="s">
        <v>13</v>
      </c>
      <c r="E14" s="37">
        <f t="shared" ref="E14:L14" si="2">E19+E217</f>
        <v>10750.2</v>
      </c>
      <c r="F14" s="38">
        <f t="shared" si="2"/>
        <v>11482.1</v>
      </c>
      <c r="G14" s="37">
        <f t="shared" si="2"/>
        <v>69131.200000000012</v>
      </c>
      <c r="H14" s="37">
        <f t="shared" si="2"/>
        <v>62352.490000000005</v>
      </c>
      <c r="I14" s="37">
        <f t="shared" si="2"/>
        <v>116870.8</v>
      </c>
      <c r="J14" s="37">
        <f t="shared" si="2"/>
        <v>96661.4</v>
      </c>
      <c r="K14" s="37">
        <f t="shared" si="2"/>
        <v>74857.100000000006</v>
      </c>
      <c r="L14" s="37">
        <f t="shared" si="2"/>
        <v>74857.100000000006</v>
      </c>
      <c r="M14" s="38">
        <f t="shared" si="1"/>
        <v>516962.39</v>
      </c>
      <c r="O14" s="2"/>
      <c r="P14" s="2"/>
    </row>
    <row r="15" spans="1:16" ht="21.75" customHeight="1" x14ac:dyDescent="0.25">
      <c r="A15" s="82"/>
      <c r="B15" s="50"/>
      <c r="C15" s="83"/>
      <c r="D15" s="42" t="s">
        <v>14</v>
      </c>
      <c r="E15" s="37">
        <f t="shared" ref="E15:L17" si="3">E20</f>
        <v>15009.565999999999</v>
      </c>
      <c r="F15" s="38">
        <f t="shared" si="3"/>
        <v>22209.8</v>
      </c>
      <c r="G15" s="37">
        <f t="shared" si="3"/>
        <v>8954.1</v>
      </c>
      <c r="H15" s="37">
        <f t="shared" si="3"/>
        <v>3208.8</v>
      </c>
      <c r="I15" s="37">
        <f t="shared" si="3"/>
        <v>8296.8000000000011</v>
      </c>
      <c r="J15" s="37">
        <f t="shared" si="3"/>
        <v>11302.8</v>
      </c>
      <c r="K15" s="37">
        <f t="shared" si="3"/>
        <v>1654</v>
      </c>
      <c r="L15" s="37">
        <f t="shared" si="3"/>
        <v>1634</v>
      </c>
      <c r="M15" s="38">
        <f t="shared" si="1"/>
        <v>72269.865999999995</v>
      </c>
      <c r="O15" s="2"/>
      <c r="P15" s="2"/>
    </row>
    <row r="16" spans="1:16" ht="21.75" customHeight="1" x14ac:dyDescent="0.25">
      <c r="A16" s="82"/>
      <c r="B16" s="50"/>
      <c r="C16" s="83"/>
      <c r="D16" s="42" t="s">
        <v>15</v>
      </c>
      <c r="E16" s="37">
        <f t="shared" si="3"/>
        <v>70765</v>
      </c>
      <c r="F16" s="38">
        <f t="shared" si="3"/>
        <v>48039.3</v>
      </c>
      <c r="G16" s="37">
        <f t="shared" si="3"/>
        <v>11945.7</v>
      </c>
      <c r="H16" s="37">
        <f t="shared" si="3"/>
        <v>87347.8</v>
      </c>
      <c r="I16" s="37">
        <f t="shared" si="3"/>
        <v>65000</v>
      </c>
      <c r="J16" s="37">
        <f t="shared" si="3"/>
        <v>4309.3</v>
      </c>
      <c r="K16" s="37">
        <f t="shared" si="3"/>
        <v>0</v>
      </c>
      <c r="L16" s="37">
        <f t="shared" si="3"/>
        <v>0</v>
      </c>
      <c r="M16" s="38">
        <f t="shared" si="1"/>
        <v>287407.09999999998</v>
      </c>
      <c r="O16" s="2"/>
      <c r="P16" s="2"/>
    </row>
    <row r="17" spans="1:16" ht="21.75" customHeight="1" x14ac:dyDescent="0.25">
      <c r="A17" s="82"/>
      <c r="B17" s="50"/>
      <c r="C17" s="83"/>
      <c r="D17" s="42" t="s">
        <v>16</v>
      </c>
      <c r="E17" s="37">
        <v>0</v>
      </c>
      <c r="F17" s="38">
        <v>0</v>
      </c>
      <c r="G17" s="37">
        <f t="shared" si="3"/>
        <v>2560</v>
      </c>
      <c r="H17" s="37">
        <f t="shared" si="3"/>
        <v>2560</v>
      </c>
      <c r="I17" s="37">
        <f t="shared" si="3"/>
        <v>8097.4</v>
      </c>
      <c r="J17" s="37">
        <f t="shared" si="3"/>
        <v>17560</v>
      </c>
      <c r="K17" s="37">
        <f t="shared" si="3"/>
        <v>17560</v>
      </c>
      <c r="L17" s="37">
        <f t="shared" si="3"/>
        <v>17560</v>
      </c>
      <c r="M17" s="37">
        <f t="shared" si="1"/>
        <v>65897.399999999994</v>
      </c>
      <c r="O17" s="2"/>
      <c r="P17" s="2"/>
    </row>
    <row r="18" spans="1:16" ht="21.75" customHeight="1" x14ac:dyDescent="0.25">
      <c r="A18" s="81" t="s">
        <v>12</v>
      </c>
      <c r="B18" s="49" t="s">
        <v>60</v>
      </c>
      <c r="C18" s="83" t="s">
        <v>11</v>
      </c>
      <c r="D18" s="42" t="s">
        <v>11</v>
      </c>
      <c r="E18" s="35">
        <f t="shared" ref="E18:K18" si="4">SUM(E19:E22)</f>
        <v>94164.065999999992</v>
      </c>
      <c r="F18" s="36">
        <f t="shared" si="4"/>
        <v>79357.100000000006</v>
      </c>
      <c r="G18" s="35">
        <f t="shared" si="4"/>
        <v>89853.900000000009</v>
      </c>
      <c r="H18" s="35">
        <f t="shared" si="4"/>
        <v>151549.19</v>
      </c>
      <c r="I18" s="35">
        <f>SUM(I19:I22)</f>
        <v>194223.19999999998</v>
      </c>
      <c r="J18" s="35">
        <f>SUM(J19:J22)</f>
        <v>125319.8</v>
      </c>
      <c r="K18" s="35">
        <f t="shared" si="4"/>
        <v>89557.400000000009</v>
      </c>
      <c r="L18" s="35">
        <f>SUM(L19:L22)</f>
        <v>89537.400000000009</v>
      </c>
      <c r="M18" s="36">
        <f t="shared" si="1"/>
        <v>913562.0560000001</v>
      </c>
      <c r="O18" s="2"/>
      <c r="P18" s="2"/>
    </row>
    <row r="19" spans="1:16" ht="21.75" customHeight="1" x14ac:dyDescent="0.25">
      <c r="A19" s="82"/>
      <c r="B19" s="88"/>
      <c r="C19" s="83"/>
      <c r="D19" s="42" t="s">
        <v>13</v>
      </c>
      <c r="E19" s="37">
        <f>E25+E41+E117</f>
        <v>8389.5</v>
      </c>
      <c r="F19" s="38">
        <f>F25+F41+F117+F133+F154</f>
        <v>9108</v>
      </c>
      <c r="G19" s="37">
        <f t="shared" ref="G19:L19" si="5">G25+G41+G117+G133+G154+G195</f>
        <v>66394.100000000006</v>
      </c>
      <c r="H19" s="37">
        <f t="shared" si="5"/>
        <v>58432.590000000004</v>
      </c>
      <c r="I19" s="37">
        <f t="shared" si="5"/>
        <v>112829</v>
      </c>
      <c r="J19" s="37">
        <f t="shared" si="5"/>
        <v>92147.7</v>
      </c>
      <c r="K19" s="37">
        <f t="shared" si="5"/>
        <v>70343.400000000009</v>
      </c>
      <c r="L19" s="37">
        <f t="shared" si="5"/>
        <v>70343.400000000009</v>
      </c>
      <c r="M19" s="38">
        <f t="shared" si="1"/>
        <v>487987.69000000006</v>
      </c>
      <c r="O19" s="2"/>
      <c r="P19" s="2"/>
    </row>
    <row r="20" spans="1:16" ht="21.75" customHeight="1" x14ac:dyDescent="0.25">
      <c r="A20" s="82"/>
      <c r="B20" s="88"/>
      <c r="C20" s="83"/>
      <c r="D20" s="42" t="s">
        <v>14</v>
      </c>
      <c r="E20" s="37">
        <f>E26+E42+E118</f>
        <v>15009.565999999999</v>
      </c>
      <c r="F20" s="38">
        <f>F26+F42+F118+F134+F155</f>
        <v>22209.8</v>
      </c>
      <c r="G20" s="37">
        <f>G26+G42+G118+G134+G155</f>
        <v>8954.1</v>
      </c>
      <c r="H20" s="37">
        <f>H26+H42+H118+H134+H155+H196</f>
        <v>3208.8</v>
      </c>
      <c r="I20" s="37">
        <f>I26+I42+I118+I134+I155+I196</f>
        <v>8296.8000000000011</v>
      </c>
      <c r="J20" s="37">
        <f>J26+J42+J118+J134+J155+J196</f>
        <v>11302.8</v>
      </c>
      <c r="K20" s="37">
        <f>K26+K42+K118+K134+K155+K196</f>
        <v>1654</v>
      </c>
      <c r="L20" s="37">
        <f>L26+L42+L118+L134+L155+L196</f>
        <v>1634</v>
      </c>
      <c r="M20" s="38">
        <f>SUM(E20:L20)</f>
        <v>72269.865999999995</v>
      </c>
      <c r="O20" s="2"/>
      <c r="P20" s="2"/>
    </row>
    <row r="21" spans="1:16" ht="21.75" customHeight="1" x14ac:dyDescent="0.25">
      <c r="A21" s="82"/>
      <c r="B21" s="88"/>
      <c r="C21" s="83"/>
      <c r="D21" s="42" t="s">
        <v>15</v>
      </c>
      <c r="E21" s="37">
        <f>E27+E43+E119</f>
        <v>70765</v>
      </c>
      <c r="F21" s="38">
        <f>F27+F43+F119+F135+F156</f>
        <v>48039.3</v>
      </c>
      <c r="G21" s="37">
        <f>G27+G43+G119+G135+G156</f>
        <v>11945.7</v>
      </c>
      <c r="H21" s="37">
        <f>H27+H43+H119+H135+H156</f>
        <v>87347.8</v>
      </c>
      <c r="I21" s="37">
        <f>I27+I43+I119+I135+I156</f>
        <v>65000</v>
      </c>
      <c r="J21" s="37">
        <f>J27+J43+J119+J135+J156</f>
        <v>4309.3</v>
      </c>
      <c r="K21" s="37">
        <f>K27+K43+K119+K135+K156</f>
        <v>0</v>
      </c>
      <c r="L21" s="37">
        <f>L27+L43+L119+L135+L156</f>
        <v>0</v>
      </c>
      <c r="M21" s="38">
        <f>SUM(E21:L21)</f>
        <v>287407.09999999998</v>
      </c>
      <c r="O21" s="2"/>
      <c r="P21" s="2"/>
    </row>
    <row r="22" spans="1:16" ht="21.75" customHeight="1" x14ac:dyDescent="0.25">
      <c r="A22" s="82"/>
      <c r="B22" s="89"/>
      <c r="C22" s="83"/>
      <c r="D22" s="42" t="s">
        <v>16</v>
      </c>
      <c r="E22" s="37">
        <v>0</v>
      </c>
      <c r="F22" s="38">
        <v>0</v>
      </c>
      <c r="G22" s="37">
        <f t="shared" ref="G22:L22" si="6">G28+G120+G44+G136+G157</f>
        <v>2560</v>
      </c>
      <c r="H22" s="37">
        <f t="shared" si="6"/>
        <v>2560</v>
      </c>
      <c r="I22" s="37">
        <f t="shared" si="6"/>
        <v>8097.4</v>
      </c>
      <c r="J22" s="37">
        <f t="shared" si="6"/>
        <v>17560</v>
      </c>
      <c r="K22" s="37">
        <f t="shared" si="6"/>
        <v>17560</v>
      </c>
      <c r="L22" s="37">
        <f t="shared" si="6"/>
        <v>17560</v>
      </c>
      <c r="M22" s="37">
        <f>SUM(E22:L22)</f>
        <v>65897.399999999994</v>
      </c>
      <c r="O22" s="2"/>
      <c r="P22" s="2"/>
    </row>
    <row r="23" spans="1:16" ht="21.75" customHeight="1" x14ac:dyDescent="0.25">
      <c r="A23" s="55" t="s">
        <v>50</v>
      </c>
      <c r="B23" s="90" t="s">
        <v>17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2"/>
      <c r="O23" s="2"/>
      <c r="P23" s="2"/>
    </row>
    <row r="24" spans="1:16" ht="21.75" customHeight="1" x14ac:dyDescent="0.25">
      <c r="A24" s="56"/>
      <c r="B24" s="49" t="s">
        <v>18</v>
      </c>
      <c r="C24" s="83" t="s">
        <v>19</v>
      </c>
      <c r="D24" s="42" t="s">
        <v>11</v>
      </c>
      <c r="E24" s="5">
        <f t="shared" ref="E24:K24" si="7">SUM(E25:E28)</f>
        <v>4798.3999999999996</v>
      </c>
      <c r="F24" s="6">
        <f t="shared" si="7"/>
        <v>4896.7</v>
      </c>
      <c r="G24" s="5">
        <f t="shared" si="7"/>
        <v>6279.3</v>
      </c>
      <c r="H24" s="5">
        <f t="shared" si="7"/>
        <v>4030.8</v>
      </c>
      <c r="I24" s="5">
        <f>SUM(I25:I28)</f>
        <v>6224.7</v>
      </c>
      <c r="J24" s="5">
        <f>SUM(J25:J28)</f>
        <v>5530</v>
      </c>
      <c r="K24" s="5">
        <f t="shared" si="7"/>
        <v>6111.3</v>
      </c>
      <c r="L24" s="5">
        <f>L25+L26+L27+L28</f>
        <v>6106.3</v>
      </c>
      <c r="M24" s="36">
        <f>SUM(E24:L24)</f>
        <v>43977.5</v>
      </c>
      <c r="O24" s="2"/>
      <c r="P24" s="2"/>
    </row>
    <row r="25" spans="1:16" ht="21.75" customHeight="1" x14ac:dyDescent="0.25">
      <c r="A25" s="56"/>
      <c r="B25" s="50"/>
      <c r="C25" s="83"/>
      <c r="D25" s="42" t="s">
        <v>13</v>
      </c>
      <c r="E25" s="7">
        <f t="shared" ref="E25:K28" si="8">E30+E35</f>
        <v>4246.3999999999996</v>
      </c>
      <c r="F25" s="8">
        <f t="shared" si="8"/>
        <v>4324.7</v>
      </c>
      <c r="G25" s="7">
        <f t="shared" si="8"/>
        <v>5852.3</v>
      </c>
      <c r="H25" s="7">
        <f t="shared" si="8"/>
        <v>3628.8</v>
      </c>
      <c r="I25" s="7">
        <f>I30+I35</f>
        <v>5822.7</v>
      </c>
      <c r="J25" s="7">
        <f t="shared" si="8"/>
        <v>4838</v>
      </c>
      <c r="K25" s="7">
        <f t="shared" si="8"/>
        <v>5653.3</v>
      </c>
      <c r="L25" s="7">
        <f>L30+L35</f>
        <v>5653.3</v>
      </c>
      <c r="M25" s="38">
        <f>SUM(E25:L25)</f>
        <v>40019.5</v>
      </c>
      <c r="O25" s="2"/>
      <c r="P25" s="2"/>
    </row>
    <row r="26" spans="1:16" ht="21.75" customHeight="1" x14ac:dyDescent="0.25">
      <c r="A26" s="56"/>
      <c r="B26" s="50"/>
      <c r="C26" s="83"/>
      <c r="D26" s="42" t="s">
        <v>14</v>
      </c>
      <c r="E26" s="7">
        <f t="shared" si="8"/>
        <v>552</v>
      </c>
      <c r="F26" s="8">
        <f>F31+F36</f>
        <v>572</v>
      </c>
      <c r="G26" s="7">
        <f>G31+G36</f>
        <v>427</v>
      </c>
      <c r="H26" s="7">
        <f t="shared" si="8"/>
        <v>402</v>
      </c>
      <c r="I26" s="7">
        <f>I31+I36</f>
        <v>402</v>
      </c>
      <c r="J26" s="7">
        <f t="shared" si="8"/>
        <v>692</v>
      </c>
      <c r="K26" s="7">
        <f>K31+K36</f>
        <v>458</v>
      </c>
      <c r="L26" s="7">
        <f>L31</f>
        <v>453</v>
      </c>
      <c r="M26" s="38">
        <f>SUM(E26:L26)</f>
        <v>3958</v>
      </c>
      <c r="O26" s="2"/>
      <c r="P26" s="2"/>
    </row>
    <row r="27" spans="1:16" ht="21.75" customHeight="1" x14ac:dyDescent="0.25">
      <c r="A27" s="56"/>
      <c r="B27" s="50"/>
      <c r="C27" s="83"/>
      <c r="D27" s="42" t="s">
        <v>15</v>
      </c>
      <c r="E27" s="7">
        <f t="shared" si="8"/>
        <v>0</v>
      </c>
      <c r="F27" s="8">
        <f t="shared" si="8"/>
        <v>0</v>
      </c>
      <c r="G27" s="7">
        <f t="shared" si="8"/>
        <v>0</v>
      </c>
      <c r="H27" s="7">
        <f t="shared" si="8"/>
        <v>0</v>
      </c>
      <c r="I27" s="7">
        <f>I32+I37</f>
        <v>0</v>
      </c>
      <c r="J27" s="7">
        <f>J32+J37</f>
        <v>0</v>
      </c>
      <c r="K27" s="7">
        <f t="shared" si="8"/>
        <v>0</v>
      </c>
      <c r="L27" s="7">
        <v>0</v>
      </c>
      <c r="M27" s="37">
        <f t="shared" ref="M27:M38" si="9">SUM(E27:K27)</f>
        <v>0</v>
      </c>
      <c r="O27" s="2"/>
      <c r="P27" s="2"/>
    </row>
    <row r="28" spans="1:16" ht="21.75" customHeight="1" x14ac:dyDescent="0.25">
      <c r="A28" s="56"/>
      <c r="B28" s="50"/>
      <c r="C28" s="83"/>
      <c r="D28" s="42" t="s">
        <v>16</v>
      </c>
      <c r="E28" s="7">
        <f t="shared" si="8"/>
        <v>0</v>
      </c>
      <c r="F28" s="8">
        <f t="shared" si="8"/>
        <v>0</v>
      </c>
      <c r="G28" s="7">
        <f t="shared" si="8"/>
        <v>0</v>
      </c>
      <c r="H28" s="7">
        <f t="shared" si="8"/>
        <v>0</v>
      </c>
      <c r="I28" s="7">
        <f>I33+I38</f>
        <v>0</v>
      </c>
      <c r="J28" s="7">
        <f>J33+J38</f>
        <v>0</v>
      </c>
      <c r="K28" s="7">
        <f t="shared" si="8"/>
        <v>0</v>
      </c>
      <c r="L28" s="7">
        <v>0</v>
      </c>
      <c r="M28" s="37">
        <f t="shared" si="9"/>
        <v>0</v>
      </c>
      <c r="O28" s="2"/>
      <c r="P28" s="2"/>
    </row>
    <row r="29" spans="1:16" ht="21.75" customHeight="1" x14ac:dyDescent="0.25">
      <c r="A29" s="56"/>
      <c r="B29" s="50"/>
      <c r="C29" s="83" t="s">
        <v>20</v>
      </c>
      <c r="D29" s="42" t="s">
        <v>11</v>
      </c>
      <c r="E29" s="5">
        <f t="shared" ref="E29:K29" si="10">SUM(E30:E33)</f>
        <v>4528.3999999999996</v>
      </c>
      <c r="F29" s="6">
        <f t="shared" si="10"/>
        <v>4626.7</v>
      </c>
      <c r="G29" s="5">
        <f t="shared" si="10"/>
        <v>6009.3</v>
      </c>
      <c r="H29" s="5">
        <f>SUM(H30:H33)</f>
        <v>3760.8</v>
      </c>
      <c r="I29" s="5">
        <f>SUM(I30:I33)</f>
        <v>5654.7</v>
      </c>
      <c r="J29" s="5">
        <f>SUM(J30:J33)</f>
        <v>5246</v>
      </c>
      <c r="K29" s="5">
        <f t="shared" si="10"/>
        <v>6111.3</v>
      </c>
      <c r="L29" s="5">
        <f>L30+L31</f>
        <v>6106.3</v>
      </c>
      <c r="M29" s="35">
        <f>SUM(E29:L29)</f>
        <v>42043.5</v>
      </c>
      <c r="O29" s="2"/>
      <c r="P29" s="2"/>
    </row>
    <row r="30" spans="1:16" ht="21.75" customHeight="1" x14ac:dyDescent="0.25">
      <c r="A30" s="56"/>
      <c r="B30" s="50"/>
      <c r="C30" s="83"/>
      <c r="D30" s="42" t="s">
        <v>13</v>
      </c>
      <c r="E30" s="7">
        <v>3976.4</v>
      </c>
      <c r="F30" s="8">
        <v>4054.7</v>
      </c>
      <c r="G30" s="7">
        <v>5582.3</v>
      </c>
      <c r="H30" s="7">
        <f>3624.5-270+4.3</f>
        <v>3358.8</v>
      </c>
      <c r="I30" s="7">
        <f>5380.4-127.7</f>
        <v>5252.7</v>
      </c>
      <c r="J30" s="7">
        <v>4554</v>
      </c>
      <c r="K30" s="7">
        <f>5646.3+7</f>
        <v>5653.3</v>
      </c>
      <c r="L30" s="7">
        <f>K30</f>
        <v>5653.3</v>
      </c>
      <c r="M30" s="37">
        <f>SUM(E30:L30)</f>
        <v>38085.5</v>
      </c>
      <c r="O30" s="2"/>
      <c r="P30" s="2"/>
    </row>
    <row r="31" spans="1:16" ht="21.75" customHeight="1" x14ac:dyDescent="0.25">
      <c r="A31" s="56"/>
      <c r="B31" s="50"/>
      <c r="C31" s="83"/>
      <c r="D31" s="42" t="s">
        <v>14</v>
      </c>
      <c r="E31" s="7">
        <v>552</v>
      </c>
      <c r="F31" s="8">
        <v>572</v>
      </c>
      <c r="G31" s="7">
        <v>427</v>
      </c>
      <c r="H31" s="7">
        <v>402</v>
      </c>
      <c r="I31" s="7">
        <v>402</v>
      </c>
      <c r="J31" s="7">
        <v>692</v>
      </c>
      <c r="K31" s="7">
        <v>458</v>
      </c>
      <c r="L31" s="7">
        <v>453</v>
      </c>
      <c r="M31" s="37">
        <f>SUM(E31:L31)</f>
        <v>3958</v>
      </c>
      <c r="O31" s="2"/>
      <c r="P31" s="2"/>
    </row>
    <row r="32" spans="1:16" ht="21.75" customHeight="1" x14ac:dyDescent="0.25">
      <c r="A32" s="56"/>
      <c r="B32" s="50"/>
      <c r="C32" s="83"/>
      <c r="D32" s="42" t="s">
        <v>15</v>
      </c>
      <c r="E32" s="7">
        <v>0</v>
      </c>
      <c r="F32" s="8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37">
        <f t="shared" si="9"/>
        <v>0</v>
      </c>
      <c r="O32" s="2"/>
      <c r="P32" s="2"/>
    </row>
    <row r="33" spans="1:16" ht="21.75" customHeight="1" x14ac:dyDescent="0.25">
      <c r="A33" s="56"/>
      <c r="B33" s="50"/>
      <c r="C33" s="83"/>
      <c r="D33" s="42" t="s">
        <v>16</v>
      </c>
      <c r="E33" s="7">
        <v>0</v>
      </c>
      <c r="F33" s="8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37">
        <f t="shared" si="9"/>
        <v>0</v>
      </c>
      <c r="O33" s="2"/>
      <c r="P33" s="2"/>
    </row>
    <row r="34" spans="1:16" ht="21.75" customHeight="1" x14ac:dyDescent="0.25">
      <c r="A34" s="56"/>
      <c r="B34" s="50"/>
      <c r="C34" s="83" t="s">
        <v>21</v>
      </c>
      <c r="D34" s="42" t="s">
        <v>11</v>
      </c>
      <c r="E34" s="5">
        <f>SUM(E35:E38)</f>
        <v>270</v>
      </c>
      <c r="F34" s="6">
        <f>SUM(F35:F38)</f>
        <v>270</v>
      </c>
      <c r="G34" s="5">
        <f>SUM(G35:G38)</f>
        <v>270</v>
      </c>
      <c r="H34" s="5">
        <f>SUM(H35:H38)</f>
        <v>270</v>
      </c>
      <c r="I34" s="5">
        <f>SUM(I35:I38)</f>
        <v>570</v>
      </c>
      <c r="J34" s="5">
        <f>J35</f>
        <v>284</v>
      </c>
      <c r="K34" s="5">
        <v>0</v>
      </c>
      <c r="L34" s="5">
        <v>0</v>
      </c>
      <c r="M34" s="35">
        <f>SUM(E34:L34)</f>
        <v>1934</v>
      </c>
      <c r="O34" s="2"/>
      <c r="P34" s="2"/>
    </row>
    <row r="35" spans="1:16" ht="21.75" customHeight="1" x14ac:dyDescent="0.25">
      <c r="A35" s="56"/>
      <c r="B35" s="50"/>
      <c r="C35" s="83"/>
      <c r="D35" s="42" t="s">
        <v>13</v>
      </c>
      <c r="E35" s="7">
        <v>270</v>
      </c>
      <c r="F35" s="8">
        <v>270</v>
      </c>
      <c r="G35" s="7">
        <v>270</v>
      </c>
      <c r="H35" s="7">
        <v>270</v>
      </c>
      <c r="I35" s="7">
        <v>570</v>
      </c>
      <c r="J35" s="7">
        <v>284</v>
      </c>
      <c r="K35" s="7">
        <v>0</v>
      </c>
      <c r="L35" s="7">
        <f>K35</f>
        <v>0</v>
      </c>
      <c r="M35" s="37">
        <f>SUM(E35:L35)</f>
        <v>1934</v>
      </c>
      <c r="O35" s="2"/>
      <c r="P35" s="2"/>
    </row>
    <row r="36" spans="1:16" ht="21.75" customHeight="1" x14ac:dyDescent="0.25">
      <c r="A36" s="56"/>
      <c r="B36" s="50"/>
      <c r="C36" s="83"/>
      <c r="D36" s="42" t="s">
        <v>14</v>
      </c>
      <c r="E36" s="7">
        <v>0</v>
      </c>
      <c r="F36" s="8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37">
        <f t="shared" si="9"/>
        <v>0</v>
      </c>
      <c r="O36" s="2"/>
      <c r="P36" s="2"/>
    </row>
    <row r="37" spans="1:16" ht="21.75" customHeight="1" x14ac:dyDescent="0.25">
      <c r="A37" s="56"/>
      <c r="B37" s="50"/>
      <c r="C37" s="83"/>
      <c r="D37" s="42" t="s">
        <v>15</v>
      </c>
      <c r="E37" s="7">
        <v>0</v>
      </c>
      <c r="F37" s="8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37">
        <f t="shared" si="9"/>
        <v>0</v>
      </c>
      <c r="O37" s="2"/>
      <c r="P37" s="2"/>
    </row>
    <row r="38" spans="1:16" ht="21.75" customHeight="1" x14ac:dyDescent="0.25">
      <c r="A38" s="56"/>
      <c r="B38" s="51"/>
      <c r="C38" s="83"/>
      <c r="D38" s="42" t="s">
        <v>16</v>
      </c>
      <c r="E38" s="7">
        <v>0</v>
      </c>
      <c r="F38" s="8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37">
        <f t="shared" si="9"/>
        <v>0</v>
      </c>
      <c r="O38" s="2"/>
      <c r="P38" s="2"/>
    </row>
    <row r="39" spans="1:16" ht="21.75" customHeight="1" x14ac:dyDescent="0.25">
      <c r="A39" s="86" t="s">
        <v>51</v>
      </c>
      <c r="B39" s="87" t="s">
        <v>22</v>
      </c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O39" s="2"/>
      <c r="P39" s="2"/>
    </row>
    <row r="40" spans="1:16" ht="21.75" customHeight="1" x14ac:dyDescent="0.25">
      <c r="A40" s="86"/>
      <c r="B40" s="49" t="s">
        <v>23</v>
      </c>
      <c r="C40" s="83" t="s">
        <v>19</v>
      </c>
      <c r="D40" s="42" t="s">
        <v>11</v>
      </c>
      <c r="E40" s="5">
        <f t="shared" ref="E40:K40" si="11">SUM(E41:E44)</f>
        <v>87762.365999999995</v>
      </c>
      <c r="F40" s="6">
        <f t="shared" si="11"/>
        <v>72887.3</v>
      </c>
      <c r="G40" s="5">
        <f t="shared" si="11"/>
        <v>13463.2</v>
      </c>
      <c r="H40" s="5">
        <f t="shared" si="11"/>
        <v>90699.3</v>
      </c>
      <c r="I40" s="5">
        <f t="shared" si="11"/>
        <v>1444.7</v>
      </c>
      <c r="J40" s="5">
        <f>SUM(J41:J44)</f>
        <v>170</v>
      </c>
      <c r="K40" s="5">
        <f t="shared" si="11"/>
        <v>0</v>
      </c>
      <c r="L40" s="5">
        <f>L41+L42+L43+L44</f>
        <v>0</v>
      </c>
      <c r="M40" s="36">
        <f>SUM(E40:L40)</f>
        <v>266426.86600000004</v>
      </c>
      <c r="O40" s="2"/>
      <c r="P40" s="2"/>
    </row>
    <row r="41" spans="1:16" ht="21.75" customHeight="1" x14ac:dyDescent="0.25">
      <c r="A41" s="86"/>
      <c r="B41" s="50"/>
      <c r="C41" s="83"/>
      <c r="D41" s="42" t="s">
        <v>13</v>
      </c>
      <c r="E41" s="7">
        <f>E51+E56+E61+E66</f>
        <v>2539.8000000000002</v>
      </c>
      <c r="F41" s="8">
        <f>F51+F56+F61+F66</f>
        <v>3210.2000000000003</v>
      </c>
      <c r="G41" s="7">
        <f>G51+G56+G61+G66+G46</f>
        <v>13463.2</v>
      </c>
      <c r="H41" s="7">
        <f>H51+H56+H61+H66+H46</f>
        <v>2469.2000000000003</v>
      </c>
      <c r="I41" s="7">
        <f>I51+I56+I61+I66+I71+I76+I81+I86+I101</f>
        <v>1444.7</v>
      </c>
      <c r="J41" s="7">
        <f>J51+J56+J61+J66+J91+J96+J106</f>
        <v>170</v>
      </c>
      <c r="K41" s="7">
        <f>K51+K56+K61+K66+K91+K96+K106</f>
        <v>0</v>
      </c>
      <c r="L41" s="7">
        <f>L51+L56+L61+L66+L91+L96+L106</f>
        <v>0</v>
      </c>
      <c r="M41" s="38">
        <f>SUM(E41:L41)</f>
        <v>23297.100000000002</v>
      </c>
      <c r="O41" s="2"/>
      <c r="P41" s="2"/>
    </row>
    <row r="42" spans="1:16" ht="21.75" customHeight="1" x14ac:dyDescent="0.25">
      <c r="A42" s="86"/>
      <c r="B42" s="50"/>
      <c r="C42" s="83"/>
      <c r="D42" s="42" t="s">
        <v>14</v>
      </c>
      <c r="E42" s="7">
        <f>E52+E57+E62+E112</f>
        <v>14457.565999999999</v>
      </c>
      <c r="F42" s="8">
        <f>F52+F57+F62+F112</f>
        <v>21637.8</v>
      </c>
      <c r="G42" s="7">
        <f t="shared" ref="G42:K43" si="12">G52+G57+G62+G67+G47</f>
        <v>0</v>
      </c>
      <c r="H42" s="7">
        <f t="shared" si="12"/>
        <v>882.3</v>
      </c>
      <c r="I42" s="7">
        <f>I52+I57+I62+I67+I47</f>
        <v>0</v>
      </c>
      <c r="J42" s="7">
        <f>J52+J57+J62+J67+J47</f>
        <v>0</v>
      </c>
      <c r="K42" s="7">
        <f t="shared" si="12"/>
        <v>0</v>
      </c>
      <c r="L42" s="7">
        <v>0</v>
      </c>
      <c r="M42" s="38">
        <f t="shared" ref="M42:M53" si="13">SUM(E42:K42)</f>
        <v>36977.665999999997</v>
      </c>
      <c r="O42" s="2"/>
      <c r="P42" s="2"/>
    </row>
    <row r="43" spans="1:16" ht="30.75" customHeight="1" x14ac:dyDescent="0.25">
      <c r="A43" s="86"/>
      <c r="B43" s="50"/>
      <c r="C43" s="83"/>
      <c r="D43" s="42" t="s">
        <v>15</v>
      </c>
      <c r="E43" s="7">
        <f>E53+E113+E58+E63</f>
        <v>70765</v>
      </c>
      <c r="F43" s="8">
        <f>F53+F58+F63+F113</f>
        <v>48039.3</v>
      </c>
      <c r="G43" s="7">
        <f>G53+G58+G63+G68+G48</f>
        <v>0</v>
      </c>
      <c r="H43" s="7">
        <f t="shared" si="12"/>
        <v>87347.8</v>
      </c>
      <c r="I43" s="7">
        <f>I53+I58+I63+I68+I48</f>
        <v>0</v>
      </c>
      <c r="J43" s="7">
        <f>J53+J58+J63+J68+J48</f>
        <v>0</v>
      </c>
      <c r="K43" s="7">
        <f t="shared" si="12"/>
        <v>0</v>
      </c>
      <c r="L43" s="7">
        <v>0</v>
      </c>
      <c r="M43" s="38">
        <f t="shared" si="13"/>
        <v>206152.1</v>
      </c>
      <c r="O43" s="2"/>
      <c r="P43" s="2"/>
    </row>
    <row r="44" spans="1:16" ht="21.75" customHeight="1" x14ac:dyDescent="0.25">
      <c r="A44" s="86"/>
      <c r="B44" s="50"/>
      <c r="C44" s="83"/>
      <c r="D44" s="42" t="s">
        <v>16</v>
      </c>
      <c r="E44" s="7">
        <v>0</v>
      </c>
      <c r="F44" s="8">
        <v>0</v>
      </c>
      <c r="G44" s="7">
        <f>G54+G59+G64+G69+G49</f>
        <v>0</v>
      </c>
      <c r="H44" s="7">
        <f>H54+H59+H64+H69+H49+H192</f>
        <v>0</v>
      </c>
      <c r="I44" s="7">
        <f>I54+I59+I64+I69+I49+I192</f>
        <v>0</v>
      </c>
      <c r="J44" s="7">
        <f>J54+J59+J64+J69+J49+J192</f>
        <v>0</v>
      </c>
      <c r="K44" s="7">
        <f>K54+K59+K64+K69+K49+K192</f>
        <v>0</v>
      </c>
      <c r="L44" s="7">
        <v>0</v>
      </c>
      <c r="M44" s="38">
        <f t="shared" si="13"/>
        <v>0</v>
      </c>
      <c r="O44" s="2"/>
      <c r="P44" s="2"/>
    </row>
    <row r="45" spans="1:16" ht="21.75" hidden="1" customHeight="1" x14ac:dyDescent="0.25">
      <c r="A45" s="86"/>
      <c r="B45" s="50"/>
      <c r="C45" s="83" t="s">
        <v>24</v>
      </c>
      <c r="D45" s="42" t="s">
        <v>11</v>
      </c>
      <c r="E45" s="7">
        <f t="shared" ref="E45:K45" si="14">SUM(E46:E49)</f>
        <v>0</v>
      </c>
      <c r="F45" s="8">
        <f t="shared" si="14"/>
        <v>0</v>
      </c>
      <c r="G45" s="7">
        <f t="shared" si="14"/>
        <v>0</v>
      </c>
      <c r="H45" s="7">
        <f t="shared" si="14"/>
        <v>0</v>
      </c>
      <c r="I45" s="7">
        <f t="shared" si="14"/>
        <v>0</v>
      </c>
      <c r="J45" s="7">
        <f>SUM(J46:J49)</f>
        <v>0</v>
      </c>
      <c r="K45" s="7">
        <f t="shared" si="14"/>
        <v>0</v>
      </c>
      <c r="L45" s="7"/>
      <c r="M45" s="37">
        <f t="shared" si="13"/>
        <v>0</v>
      </c>
      <c r="O45" s="2"/>
      <c r="P45" s="2"/>
    </row>
    <row r="46" spans="1:16" ht="21.75" hidden="1" customHeight="1" x14ac:dyDescent="0.25">
      <c r="A46" s="86"/>
      <c r="B46" s="50"/>
      <c r="C46" s="83"/>
      <c r="D46" s="42" t="s">
        <v>13</v>
      </c>
      <c r="E46" s="7">
        <v>0</v>
      </c>
      <c r="F46" s="8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/>
      <c r="M46" s="37">
        <f t="shared" si="13"/>
        <v>0</v>
      </c>
      <c r="O46" s="2"/>
      <c r="P46" s="2"/>
    </row>
    <row r="47" spans="1:16" ht="21.75" hidden="1" customHeight="1" x14ac:dyDescent="0.25">
      <c r="A47" s="86"/>
      <c r="B47" s="50"/>
      <c r="C47" s="83"/>
      <c r="D47" s="42" t="s">
        <v>14</v>
      </c>
      <c r="E47" s="7">
        <v>0</v>
      </c>
      <c r="F47" s="8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/>
      <c r="M47" s="37">
        <f t="shared" si="13"/>
        <v>0</v>
      </c>
      <c r="O47" s="2"/>
      <c r="P47" s="2"/>
    </row>
    <row r="48" spans="1:16" ht="21.75" hidden="1" customHeight="1" x14ac:dyDescent="0.25">
      <c r="A48" s="86"/>
      <c r="B48" s="50"/>
      <c r="C48" s="83"/>
      <c r="D48" s="42" t="s">
        <v>15</v>
      </c>
      <c r="E48" s="7">
        <v>0</v>
      </c>
      <c r="F48" s="8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/>
      <c r="M48" s="37">
        <f t="shared" si="13"/>
        <v>0</v>
      </c>
      <c r="O48" s="2"/>
      <c r="P48" s="2"/>
    </row>
    <row r="49" spans="1:16" ht="21.75" hidden="1" customHeight="1" x14ac:dyDescent="0.25">
      <c r="A49" s="86"/>
      <c r="B49" s="50"/>
      <c r="C49" s="83"/>
      <c r="D49" s="42" t="s">
        <v>16</v>
      </c>
      <c r="E49" s="7">
        <v>0</v>
      </c>
      <c r="F49" s="8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/>
      <c r="M49" s="37">
        <f t="shared" si="13"/>
        <v>0</v>
      </c>
      <c r="O49" s="2"/>
      <c r="P49" s="2"/>
    </row>
    <row r="50" spans="1:16" ht="21.75" customHeight="1" x14ac:dyDescent="0.25">
      <c r="A50" s="86"/>
      <c r="B50" s="50"/>
      <c r="C50" s="83" t="s">
        <v>20</v>
      </c>
      <c r="D50" s="42" t="s">
        <v>11</v>
      </c>
      <c r="E50" s="5">
        <f t="shared" ref="E50:K50" si="15">SUM(E51:E54)</f>
        <v>84513.865999999995</v>
      </c>
      <c r="F50" s="6">
        <f t="shared" si="15"/>
        <v>71714.5</v>
      </c>
      <c r="G50" s="5">
        <f t="shared" si="15"/>
        <v>0</v>
      </c>
      <c r="H50" s="5">
        <f t="shared" si="15"/>
        <v>89138.400000000009</v>
      </c>
      <c r="I50" s="5">
        <f t="shared" si="15"/>
        <v>0</v>
      </c>
      <c r="J50" s="5">
        <f t="shared" si="15"/>
        <v>0</v>
      </c>
      <c r="K50" s="5">
        <f t="shared" si="15"/>
        <v>0</v>
      </c>
      <c r="L50" s="5">
        <f>L51</f>
        <v>0</v>
      </c>
      <c r="M50" s="35">
        <f t="shared" si="13"/>
        <v>245366.766</v>
      </c>
      <c r="O50" s="2"/>
      <c r="P50" s="2"/>
    </row>
    <row r="51" spans="1:16" ht="21.75" customHeight="1" x14ac:dyDescent="0.25">
      <c r="A51" s="86"/>
      <c r="B51" s="50"/>
      <c r="C51" s="83"/>
      <c r="D51" s="42" t="s">
        <v>13</v>
      </c>
      <c r="E51" s="7">
        <f>62.2+27.3+33.3</f>
        <v>122.8</v>
      </c>
      <c r="F51" s="8">
        <v>2037.4</v>
      </c>
      <c r="G51" s="7">
        <v>0</v>
      </c>
      <c r="H51" s="15">
        <v>908.3</v>
      </c>
      <c r="I51" s="7">
        <v>0</v>
      </c>
      <c r="J51" s="7">
        <v>0</v>
      </c>
      <c r="K51" s="7">
        <v>0</v>
      </c>
      <c r="L51" s="7">
        <v>0</v>
      </c>
      <c r="M51" s="37">
        <f t="shared" si="13"/>
        <v>3068.5</v>
      </c>
      <c r="O51" s="2"/>
      <c r="P51" s="2"/>
    </row>
    <row r="52" spans="1:16" ht="21.75" customHeight="1" x14ac:dyDescent="0.25">
      <c r="A52" s="86"/>
      <c r="B52" s="50"/>
      <c r="C52" s="83"/>
      <c r="D52" s="42" t="s">
        <v>14</v>
      </c>
      <c r="E52" s="7">
        <f>10000+4391.066</f>
        <v>14391.065999999999</v>
      </c>
      <c r="F52" s="8">
        <v>21637.8</v>
      </c>
      <c r="G52" s="7">
        <v>0</v>
      </c>
      <c r="H52" s="7">
        <v>882.3</v>
      </c>
      <c r="I52" s="7">
        <v>0</v>
      </c>
      <c r="J52" s="7">
        <v>0</v>
      </c>
      <c r="K52" s="7">
        <v>0</v>
      </c>
      <c r="L52" s="7">
        <v>0</v>
      </c>
      <c r="M52" s="37">
        <f t="shared" si="13"/>
        <v>36911.165999999997</v>
      </c>
      <c r="O52" s="2"/>
      <c r="P52" s="2"/>
    </row>
    <row r="53" spans="1:16" ht="21.75" customHeight="1" x14ac:dyDescent="0.25">
      <c r="A53" s="86"/>
      <c r="B53" s="50"/>
      <c r="C53" s="83"/>
      <c r="D53" s="42" t="s">
        <v>15</v>
      </c>
      <c r="E53" s="7">
        <v>70000</v>
      </c>
      <c r="F53" s="8">
        <v>48039.3</v>
      </c>
      <c r="G53" s="7">
        <v>0</v>
      </c>
      <c r="H53" s="7">
        <v>87347.8</v>
      </c>
      <c r="I53" s="7">
        <v>0</v>
      </c>
      <c r="J53" s="7">
        <v>0</v>
      </c>
      <c r="K53" s="7">
        <v>0</v>
      </c>
      <c r="L53" s="7">
        <v>0</v>
      </c>
      <c r="M53" s="37">
        <f t="shared" si="13"/>
        <v>205387.1</v>
      </c>
      <c r="O53" s="2"/>
      <c r="P53" s="2"/>
    </row>
    <row r="54" spans="1:16" ht="21.75" customHeight="1" x14ac:dyDescent="0.25">
      <c r="A54" s="86"/>
      <c r="B54" s="50"/>
      <c r="C54" s="83"/>
      <c r="D54" s="42" t="s">
        <v>16</v>
      </c>
      <c r="E54" s="7">
        <v>0</v>
      </c>
      <c r="F54" s="8">
        <v>0</v>
      </c>
      <c r="G54" s="7">
        <v>0</v>
      </c>
      <c r="H54" s="7">
        <v>0</v>
      </c>
      <c r="I54" s="8">
        <v>0</v>
      </c>
      <c r="J54" s="8">
        <v>0</v>
      </c>
      <c r="K54" s="8">
        <v>0</v>
      </c>
      <c r="L54" s="8">
        <v>0</v>
      </c>
      <c r="M54" s="37">
        <f>SUM(E54:L54)</f>
        <v>0</v>
      </c>
      <c r="O54" s="2"/>
      <c r="P54" s="2"/>
    </row>
    <row r="55" spans="1:16" ht="21.75" customHeight="1" x14ac:dyDescent="0.25">
      <c r="A55" s="86"/>
      <c r="B55" s="50"/>
      <c r="C55" s="83" t="s">
        <v>25</v>
      </c>
      <c r="D55" s="42" t="s">
        <v>11</v>
      </c>
      <c r="E55" s="5">
        <f t="shared" ref="E55:K55" si="16">SUM(E56:E59)</f>
        <v>467.7</v>
      </c>
      <c r="F55" s="6">
        <f t="shared" si="16"/>
        <v>183.2</v>
      </c>
      <c r="G55" s="5">
        <f t="shared" si="16"/>
        <v>236.7</v>
      </c>
      <c r="H55" s="5">
        <f t="shared" si="16"/>
        <v>0</v>
      </c>
      <c r="I55" s="5">
        <f t="shared" si="16"/>
        <v>181</v>
      </c>
      <c r="J55" s="5">
        <f>SUM(J56:J59)</f>
        <v>0</v>
      </c>
      <c r="K55" s="5">
        <f t="shared" si="16"/>
        <v>0</v>
      </c>
      <c r="L55" s="5">
        <f>L56+L57+L58+L59</f>
        <v>0</v>
      </c>
      <c r="M55" s="35">
        <f>SUM(E55:L55)</f>
        <v>1068.5999999999999</v>
      </c>
      <c r="O55" s="2"/>
      <c r="P55" s="2"/>
    </row>
    <row r="56" spans="1:16" ht="21.75" customHeight="1" x14ac:dyDescent="0.25">
      <c r="A56" s="86"/>
      <c r="B56" s="50"/>
      <c r="C56" s="83"/>
      <c r="D56" s="42" t="s">
        <v>13</v>
      </c>
      <c r="E56" s="7">
        <v>467.7</v>
      </c>
      <c r="F56" s="8">
        <v>183.2</v>
      </c>
      <c r="G56" s="7">
        <v>236.7</v>
      </c>
      <c r="H56" s="7">
        <v>0</v>
      </c>
      <c r="I56" s="7">
        <f>300-119</f>
        <v>181</v>
      </c>
      <c r="J56" s="7">
        <v>0</v>
      </c>
      <c r="K56" s="7">
        <v>0</v>
      </c>
      <c r="L56" s="7">
        <f>K56</f>
        <v>0</v>
      </c>
      <c r="M56" s="37">
        <f>SUM(E56:K56)</f>
        <v>1068.5999999999999</v>
      </c>
      <c r="O56" s="2"/>
      <c r="P56" s="2"/>
    </row>
    <row r="57" spans="1:16" ht="21.75" customHeight="1" x14ac:dyDescent="0.25">
      <c r="A57" s="86"/>
      <c r="B57" s="50"/>
      <c r="C57" s="83"/>
      <c r="D57" s="42" t="s">
        <v>14</v>
      </c>
      <c r="E57" s="7">
        <v>0</v>
      </c>
      <c r="F57" s="8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37">
        <f>SUM(E57:K57)</f>
        <v>0</v>
      </c>
      <c r="O57" s="2"/>
      <c r="P57" s="2"/>
    </row>
    <row r="58" spans="1:16" ht="21.75" customHeight="1" x14ac:dyDescent="0.25">
      <c r="A58" s="86"/>
      <c r="B58" s="50"/>
      <c r="C58" s="83"/>
      <c r="D58" s="42" t="s">
        <v>15</v>
      </c>
      <c r="E58" s="7">
        <v>0</v>
      </c>
      <c r="F58" s="8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37">
        <f>SUM(E58:K58)</f>
        <v>0</v>
      </c>
      <c r="O58" s="2"/>
      <c r="P58" s="2"/>
    </row>
    <row r="59" spans="1:16" ht="21.75" customHeight="1" x14ac:dyDescent="0.25">
      <c r="A59" s="86"/>
      <c r="B59" s="50"/>
      <c r="C59" s="83"/>
      <c r="D59" s="42" t="s">
        <v>16</v>
      </c>
      <c r="E59" s="7">
        <v>0</v>
      </c>
      <c r="F59" s="8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37">
        <f>SUM(E59:K59)</f>
        <v>0</v>
      </c>
      <c r="O59" s="2"/>
      <c r="P59" s="2"/>
    </row>
    <row r="60" spans="1:16" ht="21.75" customHeight="1" x14ac:dyDescent="0.25">
      <c r="A60" s="86"/>
      <c r="B60" s="50"/>
      <c r="C60" s="83" t="s">
        <v>21</v>
      </c>
      <c r="D60" s="42" t="s">
        <v>11</v>
      </c>
      <c r="E60" s="5">
        <f t="shared" ref="E60:K60" si="17">SUM(E61:E64)</f>
        <v>2535.5</v>
      </c>
      <c r="F60" s="6">
        <f t="shared" si="17"/>
        <v>696.2</v>
      </c>
      <c r="G60" s="6">
        <f t="shared" si="17"/>
        <v>10533.9</v>
      </c>
      <c r="H60" s="6">
        <f t="shared" si="17"/>
        <v>1507.5</v>
      </c>
      <c r="I60" s="6">
        <f t="shared" si="17"/>
        <v>0</v>
      </c>
      <c r="J60" s="6">
        <f t="shared" si="17"/>
        <v>170</v>
      </c>
      <c r="K60" s="6">
        <f t="shared" si="17"/>
        <v>0</v>
      </c>
      <c r="L60" s="6">
        <f>L61+L62+L63+L64</f>
        <v>0</v>
      </c>
      <c r="M60" s="35">
        <f>SUM(E60:L60)</f>
        <v>15443.099999999999</v>
      </c>
      <c r="O60" s="2"/>
      <c r="P60" s="2"/>
    </row>
    <row r="61" spans="1:16" ht="21.75" customHeight="1" x14ac:dyDescent="0.25">
      <c r="A61" s="86"/>
      <c r="B61" s="50"/>
      <c r="C61" s="83"/>
      <c r="D61" s="42" t="s">
        <v>13</v>
      </c>
      <c r="E61" s="8">
        <f>291+1536.4+33.3+28.3-185</f>
        <v>1704</v>
      </c>
      <c r="F61" s="8">
        <v>696.2</v>
      </c>
      <c r="G61" s="7">
        <v>10533.9</v>
      </c>
      <c r="H61" s="7">
        <f>617.9+889.6</f>
        <v>1507.5</v>
      </c>
      <c r="I61" s="7">
        <v>0</v>
      </c>
      <c r="J61" s="7">
        <v>170</v>
      </c>
      <c r="K61" s="7">
        <v>0</v>
      </c>
      <c r="L61" s="7">
        <v>0</v>
      </c>
      <c r="M61" s="37">
        <f>SUM(E61:L61)</f>
        <v>14611.599999999999</v>
      </c>
      <c r="O61" s="2"/>
      <c r="P61" s="2"/>
    </row>
    <row r="62" spans="1:16" ht="21.75" customHeight="1" x14ac:dyDescent="0.25">
      <c r="A62" s="86"/>
      <c r="B62" s="50"/>
      <c r="C62" s="83"/>
      <c r="D62" s="42" t="s">
        <v>14</v>
      </c>
      <c r="E62" s="7">
        <v>66.5</v>
      </c>
      <c r="F62" s="8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37">
        <f>SUM(E62:K62)</f>
        <v>66.5</v>
      </c>
      <c r="O62" s="2"/>
      <c r="P62" s="2"/>
    </row>
    <row r="63" spans="1:16" ht="21.75" customHeight="1" x14ac:dyDescent="0.25">
      <c r="A63" s="86"/>
      <c r="B63" s="50"/>
      <c r="C63" s="83"/>
      <c r="D63" s="42" t="s">
        <v>15</v>
      </c>
      <c r="E63" s="7">
        <v>765</v>
      </c>
      <c r="F63" s="8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37">
        <f>SUM(E63:K63)</f>
        <v>765</v>
      </c>
      <c r="O63" s="2"/>
      <c r="P63" s="2"/>
    </row>
    <row r="64" spans="1:16" ht="21.75" customHeight="1" x14ac:dyDescent="0.25">
      <c r="A64" s="86"/>
      <c r="B64" s="50"/>
      <c r="C64" s="83"/>
      <c r="D64" s="42" t="s">
        <v>16</v>
      </c>
      <c r="E64" s="7">
        <v>0</v>
      </c>
      <c r="F64" s="8">
        <v>0</v>
      </c>
      <c r="G64" s="7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37">
        <f>SUM(E64:K64)</f>
        <v>0</v>
      </c>
      <c r="O64" s="2"/>
      <c r="P64" s="2"/>
    </row>
    <row r="65" spans="1:16" ht="21.75" customHeight="1" x14ac:dyDescent="0.25">
      <c r="A65" s="86"/>
      <c r="B65" s="50"/>
      <c r="C65" s="83" t="s">
        <v>26</v>
      </c>
      <c r="D65" s="42" t="s">
        <v>11</v>
      </c>
      <c r="E65" s="5">
        <f t="shared" ref="E65:K65" si="18">SUM(E66:E69)</f>
        <v>245.3</v>
      </c>
      <c r="F65" s="6">
        <f t="shared" si="18"/>
        <v>293.39999999999998</v>
      </c>
      <c r="G65" s="6">
        <f t="shared" si="18"/>
        <v>2692.6</v>
      </c>
      <c r="H65" s="6">
        <f t="shared" si="18"/>
        <v>53.4</v>
      </c>
      <c r="I65" s="6">
        <f t="shared" si="18"/>
        <v>249</v>
      </c>
      <c r="J65" s="6">
        <f>SUM(J66:J69)</f>
        <v>0</v>
      </c>
      <c r="K65" s="6">
        <f t="shared" si="18"/>
        <v>0</v>
      </c>
      <c r="L65" s="6">
        <f>L66+L67+L68+L69</f>
        <v>0</v>
      </c>
      <c r="M65" s="35">
        <f>SUM(E65:L65)</f>
        <v>3533.7000000000003</v>
      </c>
      <c r="O65" s="2"/>
      <c r="P65" s="2"/>
    </row>
    <row r="66" spans="1:16" ht="21.75" customHeight="1" x14ac:dyDescent="0.25">
      <c r="A66" s="86"/>
      <c r="B66" s="50"/>
      <c r="C66" s="83"/>
      <c r="D66" s="42" t="s">
        <v>13</v>
      </c>
      <c r="E66" s="7">
        <f>198.6+75-28.3</f>
        <v>245.3</v>
      </c>
      <c r="F66" s="8">
        <v>293.39999999999998</v>
      </c>
      <c r="G66" s="7">
        <v>2692.6</v>
      </c>
      <c r="H66" s="7">
        <v>53.4</v>
      </c>
      <c r="I66" s="7">
        <f>400-151</f>
        <v>249</v>
      </c>
      <c r="J66" s="7">
        <v>0</v>
      </c>
      <c r="K66" s="7">
        <v>0</v>
      </c>
      <c r="L66" s="7">
        <f>K66</f>
        <v>0</v>
      </c>
      <c r="M66" s="37">
        <f>SUM(E66:K66)</f>
        <v>3533.7000000000003</v>
      </c>
      <c r="O66" s="2"/>
      <c r="P66" s="2"/>
    </row>
    <row r="67" spans="1:16" ht="21.75" customHeight="1" x14ac:dyDescent="0.25">
      <c r="A67" s="86"/>
      <c r="B67" s="50"/>
      <c r="C67" s="83"/>
      <c r="D67" s="42" t="s">
        <v>14</v>
      </c>
      <c r="E67" s="7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37">
        <f>SUM(E67:L67)</f>
        <v>0</v>
      </c>
      <c r="O67" s="2"/>
      <c r="P67" s="2"/>
    </row>
    <row r="68" spans="1:16" ht="21.75" customHeight="1" x14ac:dyDescent="0.25">
      <c r="A68" s="86"/>
      <c r="B68" s="50"/>
      <c r="C68" s="83"/>
      <c r="D68" s="42" t="s">
        <v>15</v>
      </c>
      <c r="E68" s="7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37">
        <f>SUM(E68:L68)</f>
        <v>0</v>
      </c>
      <c r="O68" s="2"/>
      <c r="P68" s="2"/>
    </row>
    <row r="69" spans="1:16" ht="21.75" customHeight="1" x14ac:dyDescent="0.25">
      <c r="A69" s="86"/>
      <c r="B69" s="50"/>
      <c r="C69" s="83"/>
      <c r="D69" s="42" t="s">
        <v>16</v>
      </c>
      <c r="E69" s="7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37">
        <f>SUM(E69:L69)</f>
        <v>0</v>
      </c>
      <c r="O69" s="2"/>
      <c r="P69" s="2"/>
    </row>
    <row r="70" spans="1:16" ht="21.75" customHeight="1" x14ac:dyDescent="0.25">
      <c r="A70" s="86"/>
      <c r="B70" s="50"/>
      <c r="C70" s="83" t="s">
        <v>27</v>
      </c>
      <c r="D70" s="42" t="s">
        <v>11</v>
      </c>
      <c r="E70" s="5">
        <f t="shared" ref="E70:K70" si="19">SUM(E71:E74)</f>
        <v>0</v>
      </c>
      <c r="F70" s="6">
        <f t="shared" si="19"/>
        <v>0</v>
      </c>
      <c r="G70" s="6">
        <f t="shared" si="19"/>
        <v>0</v>
      </c>
      <c r="H70" s="6">
        <f t="shared" si="19"/>
        <v>0</v>
      </c>
      <c r="I70" s="6">
        <f t="shared" si="19"/>
        <v>575.29999999999995</v>
      </c>
      <c r="J70" s="6">
        <f t="shared" si="19"/>
        <v>0</v>
      </c>
      <c r="K70" s="6">
        <f t="shared" si="19"/>
        <v>0</v>
      </c>
      <c r="L70" s="6">
        <v>0</v>
      </c>
      <c r="M70" s="35">
        <f t="shared" ref="M70:M84" si="20">SUM(E70:K70)</f>
        <v>575.29999999999995</v>
      </c>
      <c r="O70" s="2"/>
      <c r="P70" s="2"/>
    </row>
    <row r="71" spans="1:16" ht="21.75" customHeight="1" x14ac:dyDescent="0.25">
      <c r="A71" s="86"/>
      <c r="B71" s="50"/>
      <c r="C71" s="83"/>
      <c r="D71" s="42" t="s">
        <v>13</v>
      </c>
      <c r="E71" s="7">
        <v>0</v>
      </c>
      <c r="F71" s="8">
        <v>0</v>
      </c>
      <c r="G71" s="7">
        <v>0</v>
      </c>
      <c r="H71" s="7">
        <v>0</v>
      </c>
      <c r="I71" s="7">
        <f>1004.8-429.5</f>
        <v>575.29999999999995</v>
      </c>
      <c r="J71" s="7">
        <v>0</v>
      </c>
      <c r="K71" s="7">
        <v>0</v>
      </c>
      <c r="L71" s="7">
        <v>0</v>
      </c>
      <c r="M71" s="37">
        <f>SUM(E71:L71)</f>
        <v>575.29999999999995</v>
      </c>
      <c r="O71" s="2"/>
      <c r="P71" s="2"/>
    </row>
    <row r="72" spans="1:16" ht="21.75" customHeight="1" x14ac:dyDescent="0.25">
      <c r="A72" s="86"/>
      <c r="B72" s="50"/>
      <c r="C72" s="83"/>
      <c r="D72" s="42" t="s">
        <v>14</v>
      </c>
      <c r="E72" s="7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37">
        <f>SUM(E72:L72)</f>
        <v>0</v>
      </c>
      <c r="O72" s="2"/>
      <c r="P72" s="2"/>
    </row>
    <row r="73" spans="1:16" ht="21.75" customHeight="1" x14ac:dyDescent="0.25">
      <c r="A73" s="86"/>
      <c r="B73" s="50"/>
      <c r="C73" s="83"/>
      <c r="D73" s="42" t="s">
        <v>15</v>
      </c>
      <c r="E73" s="7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37">
        <f>SUM(E73:L73)</f>
        <v>0</v>
      </c>
      <c r="O73" s="2"/>
      <c r="P73" s="2"/>
    </row>
    <row r="74" spans="1:16" ht="21.75" customHeight="1" x14ac:dyDescent="0.25">
      <c r="A74" s="86"/>
      <c r="B74" s="50"/>
      <c r="C74" s="83"/>
      <c r="D74" s="42" t="s">
        <v>16</v>
      </c>
      <c r="E74" s="7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37">
        <f>SUM(E74:L74)</f>
        <v>0</v>
      </c>
      <c r="O74" s="2"/>
      <c r="P74" s="2"/>
    </row>
    <row r="75" spans="1:16" ht="21.75" customHeight="1" x14ac:dyDescent="0.25">
      <c r="A75" s="86"/>
      <c r="B75" s="50"/>
      <c r="C75" s="83" t="s">
        <v>43</v>
      </c>
      <c r="D75" s="42" t="s">
        <v>11</v>
      </c>
      <c r="E75" s="5">
        <f>SUM(E76:E79)</f>
        <v>0</v>
      </c>
      <c r="F75" s="6">
        <f>SUM(F76:F79)</f>
        <v>0</v>
      </c>
      <c r="G75" s="6">
        <v>0</v>
      </c>
      <c r="H75" s="6">
        <f>SUM(H76:H79)</f>
        <v>0</v>
      </c>
      <c r="I75" s="6">
        <f>SUM(I76:I79)</f>
        <v>99</v>
      </c>
      <c r="J75" s="6">
        <f>SUM(J76:J79)</f>
        <v>0</v>
      </c>
      <c r="K75" s="6">
        <f>SUM(K76:K79)</f>
        <v>0</v>
      </c>
      <c r="L75" s="6">
        <v>0</v>
      </c>
      <c r="M75" s="35">
        <f t="shared" si="20"/>
        <v>99</v>
      </c>
      <c r="O75" s="2"/>
      <c r="P75" s="2"/>
    </row>
    <row r="76" spans="1:16" ht="21.75" customHeight="1" x14ac:dyDescent="0.25">
      <c r="A76" s="86"/>
      <c r="B76" s="50"/>
      <c r="C76" s="83"/>
      <c r="D76" s="42" t="s">
        <v>13</v>
      </c>
      <c r="E76" s="7">
        <v>0</v>
      </c>
      <c r="F76" s="8">
        <v>0</v>
      </c>
      <c r="G76" s="7">
        <v>0</v>
      </c>
      <c r="H76" s="7">
        <v>0</v>
      </c>
      <c r="I76" s="7">
        <f>100-1</f>
        <v>99</v>
      </c>
      <c r="J76" s="7">
        <v>0</v>
      </c>
      <c r="K76" s="7">
        <v>0</v>
      </c>
      <c r="L76" s="7">
        <v>0</v>
      </c>
      <c r="M76" s="37">
        <f t="shared" si="20"/>
        <v>99</v>
      </c>
      <c r="O76" s="2"/>
      <c r="P76" s="2"/>
    </row>
    <row r="77" spans="1:16" ht="21.75" customHeight="1" x14ac:dyDescent="0.25">
      <c r="A77" s="86"/>
      <c r="B77" s="50"/>
      <c r="C77" s="83"/>
      <c r="D77" s="42" t="s">
        <v>14</v>
      </c>
      <c r="E77" s="7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37">
        <f t="shared" si="20"/>
        <v>0</v>
      </c>
      <c r="O77" s="2"/>
      <c r="P77" s="2"/>
    </row>
    <row r="78" spans="1:16" ht="21.75" customHeight="1" x14ac:dyDescent="0.25">
      <c r="A78" s="86"/>
      <c r="B78" s="50"/>
      <c r="C78" s="83"/>
      <c r="D78" s="42" t="s">
        <v>15</v>
      </c>
      <c r="E78" s="7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37">
        <f t="shared" si="20"/>
        <v>0</v>
      </c>
      <c r="O78" s="2"/>
      <c r="P78" s="2"/>
    </row>
    <row r="79" spans="1:16" ht="21.75" customHeight="1" x14ac:dyDescent="0.25">
      <c r="A79" s="86"/>
      <c r="B79" s="50"/>
      <c r="C79" s="83"/>
      <c r="D79" s="42" t="s">
        <v>16</v>
      </c>
      <c r="E79" s="7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37">
        <f t="shared" si="20"/>
        <v>0</v>
      </c>
      <c r="O79" s="2"/>
      <c r="P79" s="2"/>
    </row>
    <row r="80" spans="1:16" ht="21.75" customHeight="1" x14ac:dyDescent="0.25">
      <c r="A80" s="86"/>
      <c r="B80" s="50"/>
      <c r="C80" s="83" t="s">
        <v>28</v>
      </c>
      <c r="D80" s="42" t="s">
        <v>11</v>
      </c>
      <c r="E80" s="5">
        <f>SUM(E81:E84)</f>
        <v>0</v>
      </c>
      <c r="F80" s="6">
        <f>SUM(F81:F84)</f>
        <v>0</v>
      </c>
      <c r="G80" s="6">
        <v>0</v>
      </c>
      <c r="H80" s="6">
        <f>SUM(H81:H84)</f>
        <v>0</v>
      </c>
      <c r="I80" s="6">
        <f>SUM(I81:I84)</f>
        <v>99</v>
      </c>
      <c r="J80" s="6">
        <f>SUM(J81:J84)</f>
        <v>0</v>
      </c>
      <c r="K80" s="6">
        <f>SUM(K81:K84)</f>
        <v>0</v>
      </c>
      <c r="L80" s="6">
        <v>0</v>
      </c>
      <c r="M80" s="35">
        <f t="shared" si="20"/>
        <v>99</v>
      </c>
      <c r="O80" s="2"/>
      <c r="P80" s="2"/>
    </row>
    <row r="81" spans="1:16" ht="21.75" customHeight="1" x14ac:dyDescent="0.25">
      <c r="A81" s="86"/>
      <c r="B81" s="50"/>
      <c r="C81" s="83"/>
      <c r="D81" s="42" t="s">
        <v>13</v>
      </c>
      <c r="E81" s="7">
        <v>0</v>
      </c>
      <c r="F81" s="8">
        <v>0</v>
      </c>
      <c r="G81" s="7">
        <v>0</v>
      </c>
      <c r="H81" s="7">
        <v>0</v>
      </c>
      <c r="I81" s="7">
        <f>100-1</f>
        <v>99</v>
      </c>
      <c r="J81" s="7">
        <v>0</v>
      </c>
      <c r="K81" s="7">
        <v>0</v>
      </c>
      <c r="L81" s="7">
        <v>0</v>
      </c>
      <c r="M81" s="37">
        <f t="shared" si="20"/>
        <v>99</v>
      </c>
      <c r="O81" s="2"/>
      <c r="P81" s="2"/>
    </row>
    <row r="82" spans="1:16" ht="21.75" customHeight="1" x14ac:dyDescent="0.25">
      <c r="A82" s="86"/>
      <c r="B82" s="50"/>
      <c r="C82" s="83"/>
      <c r="D82" s="42" t="s">
        <v>14</v>
      </c>
      <c r="E82" s="7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37">
        <f t="shared" si="20"/>
        <v>0</v>
      </c>
      <c r="O82" s="2"/>
      <c r="P82" s="2"/>
    </row>
    <row r="83" spans="1:16" ht="21.75" customHeight="1" x14ac:dyDescent="0.25">
      <c r="A83" s="86"/>
      <c r="B83" s="50"/>
      <c r="C83" s="83"/>
      <c r="D83" s="42" t="s">
        <v>15</v>
      </c>
      <c r="E83" s="7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37">
        <f t="shared" si="20"/>
        <v>0</v>
      </c>
      <c r="O83" s="2"/>
      <c r="P83" s="2"/>
    </row>
    <row r="84" spans="1:16" ht="21.75" customHeight="1" x14ac:dyDescent="0.25">
      <c r="A84" s="86"/>
      <c r="B84" s="50"/>
      <c r="C84" s="83"/>
      <c r="D84" s="42" t="s">
        <v>16</v>
      </c>
      <c r="E84" s="7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37">
        <f t="shared" si="20"/>
        <v>0</v>
      </c>
      <c r="O84" s="2"/>
      <c r="P84" s="2"/>
    </row>
    <row r="85" spans="1:16" ht="21.75" customHeight="1" x14ac:dyDescent="0.25">
      <c r="A85" s="86"/>
      <c r="B85" s="50"/>
      <c r="C85" s="60" t="s">
        <v>29</v>
      </c>
      <c r="D85" s="42" t="s">
        <v>11</v>
      </c>
      <c r="E85" s="5">
        <f t="shared" ref="E85:K85" si="21">SUM(E86:E109)</f>
        <v>0</v>
      </c>
      <c r="F85" s="6">
        <f t="shared" si="21"/>
        <v>0</v>
      </c>
      <c r="G85" s="6">
        <f t="shared" si="21"/>
        <v>0</v>
      </c>
      <c r="H85" s="6">
        <f t="shared" si="21"/>
        <v>0</v>
      </c>
      <c r="I85" s="6">
        <f>I86</f>
        <v>100</v>
      </c>
      <c r="J85" s="6">
        <f>SUM(J86:J89)</f>
        <v>0</v>
      </c>
      <c r="K85" s="6">
        <f t="shared" si="21"/>
        <v>0</v>
      </c>
      <c r="L85" s="6">
        <v>0</v>
      </c>
      <c r="M85" s="35">
        <f>SUM(E85:K85)</f>
        <v>100</v>
      </c>
      <c r="O85" s="2"/>
      <c r="P85" s="2"/>
    </row>
    <row r="86" spans="1:16" ht="21.75" customHeight="1" x14ac:dyDescent="0.25">
      <c r="A86" s="86"/>
      <c r="B86" s="50"/>
      <c r="C86" s="61"/>
      <c r="D86" s="42" t="s">
        <v>13</v>
      </c>
      <c r="E86" s="7">
        <v>0</v>
      </c>
      <c r="F86" s="8">
        <v>0</v>
      </c>
      <c r="G86" s="7">
        <v>0</v>
      </c>
      <c r="H86" s="7">
        <v>0</v>
      </c>
      <c r="I86" s="7">
        <v>100</v>
      </c>
      <c r="J86" s="7">
        <v>0</v>
      </c>
      <c r="K86" s="7">
        <v>0</v>
      </c>
      <c r="L86" s="7">
        <v>0</v>
      </c>
      <c r="M86" s="37">
        <f>SUM(E86:K86)</f>
        <v>100</v>
      </c>
      <c r="O86" s="2"/>
      <c r="P86" s="2"/>
    </row>
    <row r="87" spans="1:16" ht="21.75" customHeight="1" x14ac:dyDescent="0.25">
      <c r="A87" s="86"/>
      <c r="B87" s="50"/>
      <c r="C87" s="61"/>
      <c r="D87" s="42" t="s">
        <v>14</v>
      </c>
      <c r="E87" s="7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37">
        <f>SUM(E87:K87)</f>
        <v>0</v>
      </c>
      <c r="O87" s="2"/>
      <c r="P87" s="2"/>
    </row>
    <row r="88" spans="1:16" ht="21.75" customHeight="1" x14ac:dyDescent="0.25">
      <c r="A88" s="86"/>
      <c r="B88" s="50"/>
      <c r="C88" s="61"/>
      <c r="D88" s="42" t="s">
        <v>15</v>
      </c>
      <c r="E88" s="7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37">
        <f>SUM(E88:K88)</f>
        <v>0</v>
      </c>
      <c r="O88" s="2"/>
      <c r="P88" s="2"/>
    </row>
    <row r="89" spans="1:16" ht="21.75" customHeight="1" x14ac:dyDescent="0.25">
      <c r="A89" s="86"/>
      <c r="B89" s="50"/>
      <c r="C89" s="62"/>
      <c r="D89" s="42" t="s">
        <v>16</v>
      </c>
      <c r="E89" s="7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37">
        <v>0</v>
      </c>
      <c r="O89" s="2"/>
      <c r="P89" s="2"/>
    </row>
    <row r="90" spans="1:16" ht="21.75" hidden="1" customHeight="1" x14ac:dyDescent="0.25">
      <c r="A90" s="86"/>
      <c r="B90" s="50"/>
      <c r="C90" s="60" t="s">
        <v>44</v>
      </c>
      <c r="D90" s="42" t="s">
        <v>11</v>
      </c>
      <c r="E90" s="7">
        <v>0</v>
      </c>
      <c r="F90" s="8">
        <v>0</v>
      </c>
      <c r="G90" s="8">
        <v>0</v>
      </c>
      <c r="H90" s="8">
        <v>0</v>
      </c>
      <c r="I90" s="8">
        <v>0</v>
      </c>
      <c r="J90" s="8">
        <f>J91</f>
        <v>0</v>
      </c>
      <c r="K90" s="8">
        <v>0</v>
      </c>
      <c r="L90" s="8">
        <v>0</v>
      </c>
      <c r="M90" s="37">
        <v>0</v>
      </c>
      <c r="O90" s="2"/>
      <c r="P90" s="2"/>
    </row>
    <row r="91" spans="1:16" ht="21.75" hidden="1" customHeight="1" x14ac:dyDescent="0.25">
      <c r="A91" s="86"/>
      <c r="B91" s="50"/>
      <c r="C91" s="61"/>
      <c r="D91" s="42" t="s">
        <v>13</v>
      </c>
      <c r="E91" s="7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37">
        <v>0</v>
      </c>
      <c r="O91" s="2"/>
      <c r="P91" s="2"/>
    </row>
    <row r="92" spans="1:16" ht="21.75" hidden="1" customHeight="1" x14ac:dyDescent="0.25">
      <c r="A92" s="86"/>
      <c r="B92" s="50"/>
      <c r="C92" s="61"/>
      <c r="D92" s="42" t="s">
        <v>14</v>
      </c>
      <c r="E92" s="7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37">
        <v>0</v>
      </c>
      <c r="O92" s="2"/>
      <c r="P92" s="2"/>
    </row>
    <row r="93" spans="1:16" ht="21.75" hidden="1" customHeight="1" x14ac:dyDescent="0.25">
      <c r="A93" s="86"/>
      <c r="B93" s="50"/>
      <c r="C93" s="61"/>
      <c r="D93" s="42" t="s">
        <v>15</v>
      </c>
      <c r="E93" s="7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37">
        <v>0</v>
      </c>
      <c r="O93" s="2"/>
      <c r="P93" s="2"/>
    </row>
    <row r="94" spans="1:16" ht="21.75" hidden="1" customHeight="1" x14ac:dyDescent="0.25">
      <c r="A94" s="86"/>
      <c r="B94" s="50"/>
      <c r="C94" s="62"/>
      <c r="D94" s="42" t="s">
        <v>16</v>
      </c>
      <c r="E94" s="7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37">
        <v>0</v>
      </c>
      <c r="O94" s="2"/>
      <c r="P94" s="2"/>
    </row>
    <row r="95" spans="1:16" ht="21.75" hidden="1" customHeight="1" x14ac:dyDescent="0.25">
      <c r="A95" s="86"/>
      <c r="B95" s="50"/>
      <c r="C95" s="60" t="s">
        <v>45</v>
      </c>
      <c r="D95" s="42" t="s">
        <v>11</v>
      </c>
      <c r="E95" s="7">
        <v>0</v>
      </c>
      <c r="F95" s="8">
        <v>0</v>
      </c>
      <c r="G95" s="8">
        <v>0</v>
      </c>
      <c r="H95" s="8">
        <v>0</v>
      </c>
      <c r="I95" s="8">
        <v>0</v>
      </c>
      <c r="J95" s="8">
        <f>J96</f>
        <v>0</v>
      </c>
      <c r="K95" s="8">
        <v>0</v>
      </c>
      <c r="L95" s="8">
        <v>0</v>
      </c>
      <c r="M95" s="37">
        <v>0</v>
      </c>
      <c r="O95" s="2"/>
      <c r="P95" s="2"/>
    </row>
    <row r="96" spans="1:16" ht="21.75" hidden="1" customHeight="1" x14ac:dyDescent="0.25">
      <c r="A96" s="86"/>
      <c r="B96" s="50"/>
      <c r="C96" s="61"/>
      <c r="D96" s="42" t="s">
        <v>13</v>
      </c>
      <c r="E96" s="7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37">
        <v>0</v>
      </c>
      <c r="O96" s="2"/>
      <c r="P96" s="2"/>
    </row>
    <row r="97" spans="1:16" ht="21.75" hidden="1" customHeight="1" x14ac:dyDescent="0.25">
      <c r="A97" s="86"/>
      <c r="B97" s="50"/>
      <c r="C97" s="61"/>
      <c r="D97" s="42" t="s">
        <v>14</v>
      </c>
      <c r="E97" s="7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37">
        <v>0</v>
      </c>
      <c r="O97" s="2"/>
      <c r="P97" s="2"/>
    </row>
    <row r="98" spans="1:16" ht="21.75" hidden="1" customHeight="1" x14ac:dyDescent="0.25">
      <c r="A98" s="86"/>
      <c r="B98" s="50"/>
      <c r="C98" s="61"/>
      <c r="D98" s="42" t="s">
        <v>15</v>
      </c>
      <c r="E98" s="7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37">
        <v>0</v>
      </c>
      <c r="O98" s="2"/>
      <c r="P98" s="2"/>
    </row>
    <row r="99" spans="1:16" ht="21.75" hidden="1" customHeight="1" x14ac:dyDescent="0.25">
      <c r="A99" s="86"/>
      <c r="B99" s="50"/>
      <c r="C99" s="62"/>
      <c r="D99" s="42" t="s">
        <v>16</v>
      </c>
      <c r="E99" s="7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37">
        <v>0</v>
      </c>
      <c r="O99" s="2"/>
      <c r="P99" s="2"/>
    </row>
    <row r="100" spans="1:16" ht="21.75" customHeight="1" x14ac:dyDescent="0.25">
      <c r="A100" s="86"/>
      <c r="B100" s="50"/>
      <c r="C100" s="60" t="s">
        <v>47</v>
      </c>
      <c r="D100" s="42" t="s">
        <v>11</v>
      </c>
      <c r="E100" s="5">
        <v>0</v>
      </c>
      <c r="F100" s="5">
        <v>0</v>
      </c>
      <c r="G100" s="5">
        <v>0</v>
      </c>
      <c r="H100" s="5">
        <v>0</v>
      </c>
      <c r="I100" s="6">
        <f>I101</f>
        <v>141.4</v>
      </c>
      <c r="J100" s="5">
        <v>0</v>
      </c>
      <c r="K100" s="5">
        <v>0</v>
      </c>
      <c r="L100" s="5">
        <v>0</v>
      </c>
      <c r="M100" s="5">
        <f>I100</f>
        <v>141.4</v>
      </c>
      <c r="O100" s="2"/>
      <c r="P100" s="2"/>
    </row>
    <row r="101" spans="1:16" ht="21.75" customHeight="1" x14ac:dyDescent="0.25">
      <c r="A101" s="86"/>
      <c r="B101" s="50"/>
      <c r="C101" s="61"/>
      <c r="D101" s="42" t="s">
        <v>13</v>
      </c>
      <c r="E101" s="7">
        <v>0</v>
      </c>
      <c r="F101" s="7">
        <v>0</v>
      </c>
      <c r="G101" s="7">
        <v>0</v>
      </c>
      <c r="H101" s="7">
        <v>0</v>
      </c>
      <c r="I101" s="8">
        <v>141.4</v>
      </c>
      <c r="J101" s="7">
        <v>0</v>
      </c>
      <c r="K101" s="7">
        <v>0</v>
      </c>
      <c r="L101" s="7">
        <v>0</v>
      </c>
      <c r="M101" s="7">
        <f>I101</f>
        <v>141.4</v>
      </c>
      <c r="O101" s="2"/>
      <c r="P101" s="2"/>
    </row>
    <row r="102" spans="1:16" ht="21.75" customHeight="1" x14ac:dyDescent="0.25">
      <c r="A102" s="86"/>
      <c r="B102" s="50"/>
      <c r="C102" s="61"/>
      <c r="D102" s="42" t="s">
        <v>14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O102" s="2"/>
      <c r="P102" s="2"/>
    </row>
    <row r="103" spans="1:16" ht="21.75" customHeight="1" x14ac:dyDescent="0.25">
      <c r="A103" s="86"/>
      <c r="B103" s="50"/>
      <c r="C103" s="61"/>
      <c r="D103" s="42" t="s">
        <v>15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O103" s="2"/>
      <c r="P103" s="2"/>
    </row>
    <row r="104" spans="1:16" ht="21.75" customHeight="1" x14ac:dyDescent="0.25">
      <c r="A104" s="86"/>
      <c r="B104" s="50"/>
      <c r="C104" s="62"/>
      <c r="D104" s="42" t="s">
        <v>16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O104" s="2"/>
      <c r="P104" s="2"/>
    </row>
    <row r="105" spans="1:16" ht="21.75" hidden="1" customHeight="1" x14ac:dyDescent="0.25">
      <c r="A105" s="86"/>
      <c r="B105" s="50"/>
      <c r="C105" s="60" t="s">
        <v>46</v>
      </c>
      <c r="D105" s="42" t="s">
        <v>11</v>
      </c>
      <c r="E105" s="7">
        <v>0</v>
      </c>
      <c r="F105" s="8">
        <v>0</v>
      </c>
      <c r="G105" s="8">
        <v>0</v>
      </c>
      <c r="H105" s="8">
        <v>0</v>
      </c>
      <c r="I105" s="8">
        <v>0</v>
      </c>
      <c r="J105" s="8">
        <f>J106</f>
        <v>0</v>
      </c>
      <c r="K105" s="8">
        <v>0</v>
      </c>
      <c r="L105" s="8">
        <v>0</v>
      </c>
      <c r="M105" s="37">
        <v>0</v>
      </c>
      <c r="O105" s="2"/>
      <c r="P105" s="2"/>
    </row>
    <row r="106" spans="1:16" ht="21.75" hidden="1" customHeight="1" x14ac:dyDescent="0.25">
      <c r="A106" s="86"/>
      <c r="B106" s="50"/>
      <c r="C106" s="61"/>
      <c r="D106" s="42" t="s">
        <v>13</v>
      </c>
      <c r="E106" s="7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37">
        <v>0</v>
      </c>
      <c r="O106" s="2"/>
      <c r="P106" s="2"/>
    </row>
    <row r="107" spans="1:16" ht="21.75" hidden="1" customHeight="1" x14ac:dyDescent="0.25">
      <c r="A107" s="86"/>
      <c r="B107" s="50"/>
      <c r="C107" s="61"/>
      <c r="D107" s="42" t="s">
        <v>14</v>
      </c>
      <c r="E107" s="7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37">
        <v>0</v>
      </c>
      <c r="O107" s="2"/>
      <c r="P107" s="2"/>
    </row>
    <row r="108" spans="1:16" ht="21.75" hidden="1" customHeight="1" x14ac:dyDescent="0.25">
      <c r="A108" s="86"/>
      <c r="B108" s="50"/>
      <c r="C108" s="61"/>
      <c r="D108" s="42" t="s">
        <v>15</v>
      </c>
      <c r="E108" s="7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37">
        <v>0</v>
      </c>
      <c r="O108" s="2"/>
      <c r="P108" s="2"/>
    </row>
    <row r="109" spans="1:16" ht="21.75" hidden="1" customHeight="1" x14ac:dyDescent="0.25">
      <c r="A109" s="86"/>
      <c r="B109" s="50"/>
      <c r="C109" s="62"/>
      <c r="D109" s="42" t="s">
        <v>16</v>
      </c>
      <c r="E109" s="7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37">
        <v>0</v>
      </c>
      <c r="O109" s="2"/>
      <c r="P109" s="2"/>
    </row>
    <row r="110" spans="1:16" ht="21.75" hidden="1" customHeight="1" x14ac:dyDescent="0.25">
      <c r="A110" s="86"/>
      <c r="B110" s="50"/>
      <c r="C110" s="83" t="s">
        <v>28</v>
      </c>
      <c r="D110" s="42" t="s">
        <v>11</v>
      </c>
      <c r="E110" s="7">
        <f>SUM(E111:E114)</f>
        <v>0</v>
      </c>
      <c r="F110" s="8">
        <f>SUM(F111:F114)</f>
        <v>0</v>
      </c>
      <c r="G110" s="8">
        <v>0</v>
      </c>
      <c r="H110" s="8">
        <f>SUM(H111:H114)</f>
        <v>0</v>
      </c>
      <c r="I110" s="8">
        <f>SUM(I111:I114)</f>
        <v>0</v>
      </c>
      <c r="J110" s="8">
        <f>SUM(J111:J114)</f>
        <v>0</v>
      </c>
      <c r="K110" s="8">
        <f>SUM(K111:K114)</f>
        <v>0</v>
      </c>
      <c r="L110" s="8"/>
      <c r="M110" s="37">
        <f>SUM(E110:K110)</f>
        <v>0</v>
      </c>
      <c r="O110" s="2"/>
      <c r="P110" s="2"/>
    </row>
    <row r="111" spans="1:16" ht="21.75" hidden="1" customHeight="1" x14ac:dyDescent="0.25">
      <c r="A111" s="86"/>
      <c r="B111" s="50"/>
      <c r="C111" s="83"/>
      <c r="D111" s="42" t="s">
        <v>13</v>
      </c>
      <c r="E111" s="7">
        <v>0</v>
      </c>
      <c r="F111" s="8">
        <v>0</v>
      </c>
      <c r="G111" s="7">
        <v>0</v>
      </c>
      <c r="H111" s="7">
        <v>0</v>
      </c>
      <c r="I111" s="7"/>
      <c r="J111" s="7">
        <v>0</v>
      </c>
      <c r="K111" s="7">
        <v>0</v>
      </c>
      <c r="L111" s="7"/>
      <c r="M111" s="37">
        <f>SUM(E111:K111)</f>
        <v>0</v>
      </c>
      <c r="O111" s="2"/>
      <c r="P111" s="2"/>
    </row>
    <row r="112" spans="1:16" ht="21.75" hidden="1" customHeight="1" x14ac:dyDescent="0.25">
      <c r="A112" s="86"/>
      <c r="B112" s="50"/>
      <c r="C112" s="83"/>
      <c r="D112" s="42" t="s">
        <v>14</v>
      </c>
      <c r="E112" s="7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/>
      <c r="M112" s="37">
        <f>SUM(E112:K112)</f>
        <v>0</v>
      </c>
      <c r="O112" s="2"/>
      <c r="P112" s="2"/>
    </row>
    <row r="113" spans="1:16" ht="21.75" hidden="1" customHeight="1" x14ac:dyDescent="0.25">
      <c r="A113" s="86"/>
      <c r="B113" s="50"/>
      <c r="C113" s="83"/>
      <c r="D113" s="42" t="s">
        <v>15</v>
      </c>
      <c r="E113" s="7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/>
      <c r="M113" s="37">
        <f>SUM(E113:K113)</f>
        <v>0</v>
      </c>
      <c r="O113" s="2"/>
      <c r="P113" s="2"/>
    </row>
    <row r="114" spans="1:16" ht="21.75" hidden="1" customHeight="1" x14ac:dyDescent="0.25">
      <c r="A114" s="86"/>
      <c r="B114" s="51"/>
      <c r="C114" s="83"/>
      <c r="D114" s="42" t="s">
        <v>16</v>
      </c>
      <c r="E114" s="7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/>
      <c r="M114" s="37">
        <f>SUM(E114:K114)</f>
        <v>0</v>
      </c>
      <c r="O114" s="2"/>
      <c r="P114" s="2"/>
    </row>
    <row r="115" spans="1:16" ht="21.75" customHeight="1" x14ac:dyDescent="0.25">
      <c r="A115" s="55" t="s">
        <v>52</v>
      </c>
      <c r="B115" s="87" t="s">
        <v>30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O115" s="2"/>
      <c r="P115" s="2"/>
    </row>
    <row r="116" spans="1:16" ht="21.75" customHeight="1" x14ac:dyDescent="0.25">
      <c r="A116" s="56"/>
      <c r="B116" s="49" t="s">
        <v>31</v>
      </c>
      <c r="C116" s="93" t="s">
        <v>19</v>
      </c>
      <c r="D116" s="42" t="s">
        <v>11</v>
      </c>
      <c r="E116" s="5">
        <f t="shared" ref="E116:K116" si="22">SUM(E117:E120)</f>
        <v>1603.3</v>
      </c>
      <c r="F116" s="6">
        <f t="shared" si="22"/>
        <v>1573.1</v>
      </c>
      <c r="G116" s="6">
        <f t="shared" si="22"/>
        <v>2128.9</v>
      </c>
      <c r="H116" s="6">
        <f t="shared" si="22"/>
        <v>2183.1999999999998</v>
      </c>
      <c r="I116" s="6">
        <f>SUM(I117:I120)</f>
        <v>1949.1</v>
      </c>
      <c r="J116" s="6">
        <f>SUM(J117:J120)</f>
        <v>2020.5</v>
      </c>
      <c r="K116" s="6">
        <f t="shared" si="22"/>
        <v>2107.9</v>
      </c>
      <c r="L116" s="6">
        <f>L117+L118+L119+L120</f>
        <v>2107.9</v>
      </c>
      <c r="M116" s="35">
        <f>SUM(E116:L116)</f>
        <v>15673.899999999998</v>
      </c>
      <c r="O116" s="2"/>
      <c r="P116" s="2"/>
    </row>
    <row r="117" spans="1:16" ht="21.75" customHeight="1" x14ac:dyDescent="0.25">
      <c r="A117" s="56"/>
      <c r="B117" s="50"/>
      <c r="C117" s="93"/>
      <c r="D117" s="42" t="s">
        <v>13</v>
      </c>
      <c r="E117" s="7">
        <f t="shared" ref="E117:K117" si="23">E122+E127</f>
        <v>1603.3</v>
      </c>
      <c r="F117" s="8">
        <f t="shared" si="23"/>
        <v>1573.1</v>
      </c>
      <c r="G117" s="7">
        <f t="shared" si="23"/>
        <v>2128.9</v>
      </c>
      <c r="H117" s="7">
        <f t="shared" si="23"/>
        <v>2183.1999999999998</v>
      </c>
      <c r="I117" s="7">
        <f>I122+I127</f>
        <v>1949.1</v>
      </c>
      <c r="J117" s="7">
        <f>J122+J127</f>
        <v>2020.5</v>
      </c>
      <c r="K117" s="7">
        <f t="shared" si="23"/>
        <v>2107.9</v>
      </c>
      <c r="L117" s="7">
        <f>L122+L127</f>
        <v>2107.9</v>
      </c>
      <c r="M117" s="37">
        <f>SUM(E117:L117)</f>
        <v>15673.899999999998</v>
      </c>
      <c r="O117" s="2"/>
      <c r="P117" s="2"/>
    </row>
    <row r="118" spans="1:16" ht="21.75" customHeight="1" x14ac:dyDescent="0.25">
      <c r="A118" s="56"/>
      <c r="B118" s="50"/>
      <c r="C118" s="93"/>
      <c r="D118" s="42" t="s">
        <v>14</v>
      </c>
      <c r="E118" s="7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37">
        <f t="shared" ref="M118:M130" si="24">SUM(E118:L118)</f>
        <v>0</v>
      </c>
      <c r="O118" s="2"/>
      <c r="P118" s="2"/>
    </row>
    <row r="119" spans="1:16" ht="21.75" customHeight="1" x14ac:dyDescent="0.25">
      <c r="A119" s="56"/>
      <c r="B119" s="50"/>
      <c r="C119" s="93"/>
      <c r="D119" s="42" t="s">
        <v>15</v>
      </c>
      <c r="E119" s="7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37">
        <f t="shared" si="24"/>
        <v>0</v>
      </c>
      <c r="O119" s="2"/>
      <c r="P119" s="2"/>
    </row>
    <row r="120" spans="1:16" ht="21.75" customHeight="1" x14ac:dyDescent="0.25">
      <c r="A120" s="56"/>
      <c r="B120" s="50"/>
      <c r="C120" s="93"/>
      <c r="D120" s="42" t="s">
        <v>16</v>
      </c>
      <c r="E120" s="7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37">
        <f t="shared" si="24"/>
        <v>0</v>
      </c>
      <c r="O120" s="2"/>
      <c r="P120" s="2"/>
    </row>
    <row r="121" spans="1:16" ht="21.75" customHeight="1" x14ac:dyDescent="0.25">
      <c r="A121" s="56"/>
      <c r="B121" s="50"/>
      <c r="C121" s="94" t="s">
        <v>20</v>
      </c>
      <c r="D121" s="42" t="s">
        <v>11</v>
      </c>
      <c r="E121" s="9">
        <f t="shared" ref="E121:K121" si="25">SUM(E122:E125)</f>
        <v>477</v>
      </c>
      <c r="F121" s="10">
        <f t="shared" si="25"/>
        <v>464.6</v>
      </c>
      <c r="G121" s="9">
        <f t="shared" si="25"/>
        <v>564.5</v>
      </c>
      <c r="H121" s="9">
        <f t="shared" si="25"/>
        <v>424.5</v>
      </c>
      <c r="I121" s="9">
        <f>SUM(I122:I125)</f>
        <v>330.4</v>
      </c>
      <c r="J121" s="9">
        <f>SUM(J122:J125)</f>
        <v>401.8</v>
      </c>
      <c r="K121" s="9">
        <f t="shared" si="25"/>
        <v>489.2</v>
      </c>
      <c r="L121" s="9">
        <f>L122+L123+L124+L125</f>
        <v>489.2</v>
      </c>
      <c r="M121" s="35">
        <f t="shared" si="24"/>
        <v>3641.2</v>
      </c>
      <c r="O121" s="2"/>
      <c r="P121" s="2"/>
    </row>
    <row r="122" spans="1:16" ht="21.75" customHeight="1" x14ac:dyDescent="0.25">
      <c r="A122" s="56"/>
      <c r="B122" s="50"/>
      <c r="C122" s="95"/>
      <c r="D122" s="42" t="s">
        <v>13</v>
      </c>
      <c r="E122" s="11">
        <v>477</v>
      </c>
      <c r="F122" s="12">
        <v>464.6</v>
      </c>
      <c r="G122" s="11">
        <v>564.5</v>
      </c>
      <c r="H122" s="11">
        <v>424.5</v>
      </c>
      <c r="I122" s="11">
        <f>489.2-146.9-11.9</f>
        <v>330.4</v>
      </c>
      <c r="J122" s="11">
        <v>401.8</v>
      </c>
      <c r="K122" s="11">
        <v>489.2</v>
      </c>
      <c r="L122" s="11">
        <f>K122</f>
        <v>489.2</v>
      </c>
      <c r="M122" s="37">
        <f t="shared" si="24"/>
        <v>3641.2</v>
      </c>
      <c r="O122" s="2"/>
      <c r="P122" s="2"/>
    </row>
    <row r="123" spans="1:16" ht="21.75" customHeight="1" x14ac:dyDescent="0.25">
      <c r="A123" s="56"/>
      <c r="B123" s="50"/>
      <c r="C123" s="95"/>
      <c r="D123" s="42" t="s">
        <v>14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37">
        <f t="shared" si="24"/>
        <v>0</v>
      </c>
      <c r="O123" s="2"/>
      <c r="P123" s="2"/>
    </row>
    <row r="124" spans="1:16" ht="21.75" customHeight="1" x14ac:dyDescent="0.25">
      <c r="A124" s="56"/>
      <c r="B124" s="50"/>
      <c r="C124" s="95"/>
      <c r="D124" s="42" t="s">
        <v>15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37">
        <f t="shared" si="24"/>
        <v>0</v>
      </c>
      <c r="O124" s="2"/>
      <c r="P124" s="2"/>
    </row>
    <row r="125" spans="1:16" ht="21.75" customHeight="1" x14ac:dyDescent="0.25">
      <c r="A125" s="56"/>
      <c r="B125" s="50"/>
      <c r="C125" s="96"/>
      <c r="D125" s="42" t="s">
        <v>16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37">
        <f t="shared" si="24"/>
        <v>0</v>
      </c>
      <c r="O125" s="2"/>
      <c r="P125" s="2"/>
    </row>
    <row r="126" spans="1:16" ht="21.75" customHeight="1" x14ac:dyDescent="0.25">
      <c r="A126" s="56"/>
      <c r="B126" s="50"/>
      <c r="C126" s="94" t="s">
        <v>25</v>
      </c>
      <c r="D126" s="42" t="s">
        <v>11</v>
      </c>
      <c r="E126" s="9">
        <f t="shared" ref="E126:K126" si="26">SUM(E127:E130)</f>
        <v>1126.3</v>
      </c>
      <c r="F126" s="10">
        <f t="shared" si="26"/>
        <v>1108.5</v>
      </c>
      <c r="G126" s="9">
        <f t="shared" si="26"/>
        <v>1564.4</v>
      </c>
      <c r="H126" s="9">
        <f t="shared" si="26"/>
        <v>1758.7</v>
      </c>
      <c r="I126" s="9">
        <f>SUM(I127:I130)</f>
        <v>1618.7</v>
      </c>
      <c r="J126" s="9">
        <f>SUM(J127:J130)</f>
        <v>1618.7</v>
      </c>
      <c r="K126" s="9">
        <f t="shared" si="26"/>
        <v>1618.7</v>
      </c>
      <c r="L126" s="9">
        <f>L127</f>
        <v>1618.7</v>
      </c>
      <c r="M126" s="35">
        <f t="shared" si="24"/>
        <v>12032.700000000003</v>
      </c>
      <c r="O126" s="2"/>
      <c r="P126" s="2"/>
    </row>
    <row r="127" spans="1:16" ht="21.75" customHeight="1" x14ac:dyDescent="0.25">
      <c r="A127" s="56"/>
      <c r="B127" s="50"/>
      <c r="C127" s="95"/>
      <c r="D127" s="42" t="s">
        <v>13</v>
      </c>
      <c r="E127" s="11">
        <v>1126.3</v>
      </c>
      <c r="F127" s="12">
        <v>1108.5</v>
      </c>
      <c r="G127" s="11">
        <v>1564.4</v>
      </c>
      <c r="H127" s="11">
        <f>1757.7+1</f>
        <v>1758.7</v>
      </c>
      <c r="I127" s="11">
        <v>1618.7</v>
      </c>
      <c r="J127" s="11">
        <f>I127</f>
        <v>1618.7</v>
      </c>
      <c r="K127" s="11">
        <f>J127</f>
        <v>1618.7</v>
      </c>
      <c r="L127" s="11">
        <f>K127</f>
        <v>1618.7</v>
      </c>
      <c r="M127" s="37">
        <f t="shared" si="24"/>
        <v>12032.700000000003</v>
      </c>
      <c r="O127" s="2"/>
      <c r="P127" s="2"/>
    </row>
    <row r="128" spans="1:16" ht="21.75" customHeight="1" x14ac:dyDescent="0.25">
      <c r="A128" s="56"/>
      <c r="B128" s="50"/>
      <c r="C128" s="95"/>
      <c r="D128" s="42" t="s">
        <v>14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37">
        <f t="shared" si="24"/>
        <v>0</v>
      </c>
      <c r="O128" s="2"/>
      <c r="P128" s="2"/>
    </row>
    <row r="129" spans="1:16" ht="21.75" customHeight="1" x14ac:dyDescent="0.25">
      <c r="A129" s="56"/>
      <c r="B129" s="50"/>
      <c r="C129" s="95"/>
      <c r="D129" s="42" t="s">
        <v>15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37">
        <f t="shared" si="24"/>
        <v>0</v>
      </c>
      <c r="O129" s="2"/>
      <c r="P129" s="2"/>
    </row>
    <row r="130" spans="1:16" ht="21.75" customHeight="1" x14ac:dyDescent="0.25">
      <c r="A130" s="63"/>
      <c r="B130" s="51"/>
      <c r="C130" s="96"/>
      <c r="D130" s="42" t="s">
        <v>16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37">
        <f t="shared" si="24"/>
        <v>0</v>
      </c>
      <c r="O130" s="2"/>
      <c r="P130" s="2"/>
    </row>
    <row r="131" spans="1:16" ht="21.75" customHeight="1" x14ac:dyDescent="0.25">
      <c r="A131" s="55" t="s">
        <v>53</v>
      </c>
      <c r="B131" s="87" t="s">
        <v>32</v>
      </c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O131" s="2"/>
      <c r="P131" s="2"/>
    </row>
    <row r="132" spans="1:16" ht="21.75" customHeight="1" x14ac:dyDescent="0.25">
      <c r="A132" s="56"/>
      <c r="B132" s="49" t="s">
        <v>33</v>
      </c>
      <c r="C132" s="93" t="s">
        <v>19</v>
      </c>
      <c r="D132" s="42" t="s">
        <v>11</v>
      </c>
      <c r="E132" s="5">
        <f t="shared" ref="E132:L132" si="27">SUM(E133:E136)</f>
        <v>0</v>
      </c>
      <c r="F132" s="6">
        <f t="shared" si="27"/>
        <v>0</v>
      </c>
      <c r="G132" s="6">
        <f t="shared" si="27"/>
        <v>5409.4</v>
      </c>
      <c r="H132" s="6">
        <f t="shared" si="27"/>
        <v>5409.4</v>
      </c>
      <c r="I132" s="6">
        <f t="shared" si="27"/>
        <v>27861.300000000003</v>
      </c>
      <c r="J132" s="6">
        <f>SUM(J133:J136)</f>
        <v>36829.1</v>
      </c>
      <c r="K132" s="6">
        <f t="shared" si="27"/>
        <v>36829.1</v>
      </c>
      <c r="L132" s="6">
        <f t="shared" si="27"/>
        <v>36829.1</v>
      </c>
      <c r="M132" s="35">
        <f>SUM(E132:L132)</f>
        <v>149167.40000000002</v>
      </c>
      <c r="O132" s="2"/>
      <c r="P132" s="2"/>
    </row>
    <row r="133" spans="1:16" ht="21.75" customHeight="1" x14ac:dyDescent="0.25">
      <c r="A133" s="56"/>
      <c r="B133" s="50"/>
      <c r="C133" s="93"/>
      <c r="D133" s="42" t="s">
        <v>13</v>
      </c>
      <c r="E133" s="7">
        <f t="shared" ref="E133:K135" si="28">E138+E143</f>
        <v>0</v>
      </c>
      <c r="F133" s="7">
        <f t="shared" si="28"/>
        <v>0</v>
      </c>
      <c r="G133" s="7">
        <f t="shared" si="28"/>
        <v>5409.4</v>
      </c>
      <c r="H133" s="7">
        <f t="shared" si="28"/>
        <v>5409.4</v>
      </c>
      <c r="I133" s="7">
        <f>I138+I143+I148</f>
        <v>22323.9</v>
      </c>
      <c r="J133" s="7">
        <f>J138+J143+J148</f>
        <v>21829.1</v>
      </c>
      <c r="K133" s="7">
        <f>K138+K143+K148</f>
        <v>21829.1</v>
      </c>
      <c r="L133" s="7">
        <f>L138+L143+L148</f>
        <v>21829.1</v>
      </c>
      <c r="M133" s="37">
        <f>SUM(E133:L133)</f>
        <v>98630</v>
      </c>
      <c r="O133" s="2"/>
      <c r="P133" s="2"/>
    </row>
    <row r="134" spans="1:16" ht="21.75" customHeight="1" x14ac:dyDescent="0.25">
      <c r="A134" s="56"/>
      <c r="B134" s="50"/>
      <c r="C134" s="93"/>
      <c r="D134" s="42" t="s">
        <v>14</v>
      </c>
      <c r="E134" s="7">
        <f t="shared" si="28"/>
        <v>0</v>
      </c>
      <c r="F134" s="7">
        <f t="shared" si="28"/>
        <v>0</v>
      </c>
      <c r="G134" s="7">
        <f t="shared" si="28"/>
        <v>0</v>
      </c>
      <c r="H134" s="7">
        <f t="shared" si="28"/>
        <v>0</v>
      </c>
      <c r="I134" s="7">
        <f>I139+I144</f>
        <v>0</v>
      </c>
      <c r="J134" s="7">
        <f>J139+J144</f>
        <v>0</v>
      </c>
      <c r="K134" s="7">
        <f t="shared" si="28"/>
        <v>0</v>
      </c>
      <c r="L134" s="7">
        <f>L139+L144</f>
        <v>0</v>
      </c>
      <c r="M134" s="37">
        <f t="shared" ref="M134:M141" si="29">SUM(E134:K134)</f>
        <v>0</v>
      </c>
      <c r="O134" s="2"/>
      <c r="P134" s="2"/>
    </row>
    <row r="135" spans="1:16" ht="21.75" customHeight="1" x14ac:dyDescent="0.25">
      <c r="A135" s="56"/>
      <c r="B135" s="50"/>
      <c r="C135" s="93"/>
      <c r="D135" s="42" t="s">
        <v>15</v>
      </c>
      <c r="E135" s="7">
        <f t="shared" si="28"/>
        <v>0</v>
      </c>
      <c r="F135" s="7">
        <f t="shared" si="28"/>
        <v>0</v>
      </c>
      <c r="G135" s="7">
        <f t="shared" si="28"/>
        <v>0</v>
      </c>
      <c r="H135" s="7">
        <f t="shared" si="28"/>
        <v>0</v>
      </c>
      <c r="I135" s="7">
        <f>I140+I145</f>
        <v>0</v>
      </c>
      <c r="J135" s="7">
        <f>J140+J145</f>
        <v>0</v>
      </c>
      <c r="K135" s="7">
        <f t="shared" si="28"/>
        <v>0</v>
      </c>
      <c r="L135" s="7">
        <f>L140+L145</f>
        <v>0</v>
      </c>
      <c r="M135" s="37">
        <f t="shared" si="29"/>
        <v>0</v>
      </c>
      <c r="O135" s="2"/>
      <c r="P135" s="2"/>
    </row>
    <row r="136" spans="1:16" ht="21.75" customHeight="1" x14ac:dyDescent="0.25">
      <c r="A136" s="56"/>
      <c r="B136" s="50"/>
      <c r="C136" s="93"/>
      <c r="D136" s="42" t="s">
        <v>16</v>
      </c>
      <c r="E136" s="7">
        <f>E141+E146</f>
        <v>0</v>
      </c>
      <c r="F136" s="7">
        <f>F141+F146</f>
        <v>0</v>
      </c>
      <c r="G136" s="7">
        <f>G141+G146</f>
        <v>0</v>
      </c>
      <c r="H136" s="7">
        <f>H141+H146</f>
        <v>0</v>
      </c>
      <c r="I136" s="7">
        <f>I151</f>
        <v>5537.4</v>
      </c>
      <c r="J136" s="7">
        <f>J151</f>
        <v>15000</v>
      </c>
      <c r="K136" s="7">
        <f>K151</f>
        <v>15000</v>
      </c>
      <c r="L136" s="7">
        <f>L151</f>
        <v>15000</v>
      </c>
      <c r="M136" s="37">
        <f>SUM(E136:L136)</f>
        <v>50537.4</v>
      </c>
      <c r="O136" s="2"/>
      <c r="P136" s="2"/>
    </row>
    <row r="137" spans="1:16" ht="21.75" customHeight="1" x14ac:dyDescent="0.25">
      <c r="A137" s="56"/>
      <c r="B137" s="50"/>
      <c r="C137" s="94" t="s">
        <v>25</v>
      </c>
      <c r="D137" s="42" t="s">
        <v>11</v>
      </c>
      <c r="E137" s="9">
        <f t="shared" ref="E137:L137" si="30">SUM(E138:E141)</f>
        <v>0</v>
      </c>
      <c r="F137" s="10">
        <f t="shared" si="30"/>
        <v>0</v>
      </c>
      <c r="G137" s="9">
        <f t="shared" si="30"/>
        <v>2269.6</v>
      </c>
      <c r="H137" s="9">
        <f t="shared" si="30"/>
        <v>3188</v>
      </c>
      <c r="I137" s="9">
        <f t="shared" si="30"/>
        <v>3416.5</v>
      </c>
      <c r="J137" s="9">
        <f t="shared" si="30"/>
        <v>3518.5</v>
      </c>
      <c r="K137" s="9">
        <f t="shared" si="30"/>
        <v>3518.5</v>
      </c>
      <c r="L137" s="9">
        <f t="shared" si="30"/>
        <v>3518.5</v>
      </c>
      <c r="M137" s="35">
        <f>SUM(E137:L137)</f>
        <v>19429.599999999999</v>
      </c>
      <c r="O137" s="2"/>
      <c r="P137" s="2"/>
    </row>
    <row r="138" spans="1:16" ht="21.75" customHeight="1" x14ac:dyDescent="0.25">
      <c r="A138" s="56"/>
      <c r="B138" s="50"/>
      <c r="C138" s="95"/>
      <c r="D138" s="42" t="s">
        <v>13</v>
      </c>
      <c r="E138" s="11">
        <v>0</v>
      </c>
      <c r="F138" s="12">
        <v>0</v>
      </c>
      <c r="G138" s="11">
        <v>2269.6</v>
      </c>
      <c r="H138" s="11">
        <v>3188</v>
      </c>
      <c r="I138" s="11">
        <v>3416.5</v>
      </c>
      <c r="J138" s="11">
        <v>3518.5</v>
      </c>
      <c r="K138" s="11">
        <f>J138</f>
        <v>3518.5</v>
      </c>
      <c r="L138" s="11">
        <f>K138</f>
        <v>3518.5</v>
      </c>
      <c r="M138" s="37">
        <f>SUM(E138:L138)</f>
        <v>19429.599999999999</v>
      </c>
      <c r="O138" s="2"/>
      <c r="P138" s="2"/>
    </row>
    <row r="139" spans="1:16" ht="21.75" customHeight="1" x14ac:dyDescent="0.25">
      <c r="A139" s="56"/>
      <c r="B139" s="50"/>
      <c r="C139" s="95"/>
      <c r="D139" s="42" t="s">
        <v>14</v>
      </c>
      <c r="E139" s="11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37">
        <f t="shared" si="29"/>
        <v>0</v>
      </c>
      <c r="O139" s="2"/>
      <c r="P139" s="2"/>
    </row>
    <row r="140" spans="1:16" ht="21.75" customHeight="1" x14ac:dyDescent="0.25">
      <c r="A140" s="56"/>
      <c r="B140" s="50"/>
      <c r="C140" s="95"/>
      <c r="D140" s="42" t="s">
        <v>15</v>
      </c>
      <c r="E140" s="11">
        <v>0</v>
      </c>
      <c r="F140" s="8">
        <v>0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37">
        <f t="shared" si="29"/>
        <v>0</v>
      </c>
      <c r="O140" s="2"/>
      <c r="P140" s="2"/>
    </row>
    <row r="141" spans="1:16" ht="21.75" customHeight="1" x14ac:dyDescent="0.25">
      <c r="A141" s="56"/>
      <c r="B141" s="50"/>
      <c r="C141" s="96"/>
      <c r="D141" s="42" t="s">
        <v>16</v>
      </c>
      <c r="E141" s="11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37">
        <f t="shared" si="29"/>
        <v>0</v>
      </c>
      <c r="O141" s="2"/>
      <c r="P141" s="2"/>
    </row>
    <row r="142" spans="1:16" ht="21.75" customHeight="1" x14ac:dyDescent="0.25">
      <c r="A142" s="56"/>
      <c r="B142" s="50"/>
      <c r="C142" s="60" t="s">
        <v>26</v>
      </c>
      <c r="D142" s="42" t="s">
        <v>11</v>
      </c>
      <c r="E142" s="9">
        <f>SUM(E143:E150)</f>
        <v>0</v>
      </c>
      <c r="F142" s="10">
        <f>SUM(F143:F150)</f>
        <v>0</v>
      </c>
      <c r="G142" s="9">
        <f>SUM(G143:G150)</f>
        <v>3139.8</v>
      </c>
      <c r="H142" s="9">
        <f>SUM(H143:H150)</f>
        <v>2221.4</v>
      </c>
      <c r="I142" s="9">
        <f>SUM(I143:I146)</f>
        <v>1683.9</v>
      </c>
      <c r="J142" s="9">
        <f>SUM(J143:J146)</f>
        <v>1683.6</v>
      </c>
      <c r="K142" s="9">
        <f>J142</f>
        <v>1683.6</v>
      </c>
      <c r="L142" s="9">
        <f>L143</f>
        <v>1683.6</v>
      </c>
      <c r="M142" s="35">
        <f>SUM(E142:L142)</f>
        <v>12095.900000000001</v>
      </c>
      <c r="O142" s="2"/>
      <c r="P142" s="2"/>
    </row>
    <row r="143" spans="1:16" ht="21.75" customHeight="1" x14ac:dyDescent="0.25">
      <c r="A143" s="56"/>
      <c r="B143" s="50"/>
      <c r="C143" s="61"/>
      <c r="D143" s="42" t="s">
        <v>13</v>
      </c>
      <c r="E143" s="11">
        <v>0</v>
      </c>
      <c r="F143" s="12">
        <v>0</v>
      </c>
      <c r="G143" s="11">
        <v>3139.8</v>
      </c>
      <c r="H143" s="11">
        <v>2221.4</v>
      </c>
      <c r="I143" s="11">
        <v>1683.9</v>
      </c>
      <c r="J143" s="11">
        <v>1683.6</v>
      </c>
      <c r="K143" s="11">
        <f>J143</f>
        <v>1683.6</v>
      </c>
      <c r="L143" s="11">
        <f>K143</f>
        <v>1683.6</v>
      </c>
      <c r="M143" s="37">
        <f>SUM(E143:L143)</f>
        <v>12095.900000000001</v>
      </c>
      <c r="O143" s="2"/>
      <c r="P143" s="2"/>
    </row>
    <row r="144" spans="1:16" ht="21.75" customHeight="1" x14ac:dyDescent="0.25">
      <c r="A144" s="56"/>
      <c r="B144" s="50"/>
      <c r="C144" s="61"/>
      <c r="D144" s="42" t="s">
        <v>14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37">
        <f t="shared" ref="M144:M151" si="31">SUM(E144:L144)</f>
        <v>0</v>
      </c>
      <c r="O144" s="2"/>
      <c r="P144" s="2"/>
    </row>
    <row r="145" spans="1:16" ht="21.75" customHeight="1" x14ac:dyDescent="0.25">
      <c r="A145" s="56"/>
      <c r="B145" s="50"/>
      <c r="C145" s="61"/>
      <c r="D145" s="42" t="s">
        <v>15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37">
        <f t="shared" si="31"/>
        <v>0</v>
      </c>
      <c r="O145" s="2"/>
      <c r="P145" s="2"/>
    </row>
    <row r="146" spans="1:16" ht="21.75" customHeight="1" x14ac:dyDescent="0.25">
      <c r="A146" s="56"/>
      <c r="B146" s="50"/>
      <c r="C146" s="62"/>
      <c r="D146" s="42" t="s">
        <v>16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37">
        <f t="shared" si="31"/>
        <v>0</v>
      </c>
      <c r="O146" s="2"/>
      <c r="P146" s="2"/>
    </row>
    <row r="147" spans="1:16" ht="21.75" customHeight="1" x14ac:dyDescent="0.25">
      <c r="A147" s="56"/>
      <c r="B147" s="50"/>
      <c r="C147" s="60" t="s">
        <v>34</v>
      </c>
      <c r="D147" s="42" t="s">
        <v>11</v>
      </c>
      <c r="E147" s="6">
        <v>0</v>
      </c>
      <c r="F147" s="6">
        <v>0</v>
      </c>
      <c r="G147" s="6">
        <v>0</v>
      </c>
      <c r="H147" s="6">
        <v>0</v>
      </c>
      <c r="I147" s="6">
        <f>I148+I151</f>
        <v>22760.9</v>
      </c>
      <c r="J147" s="6">
        <f>J148+J151</f>
        <v>31627</v>
      </c>
      <c r="K147" s="6">
        <f>K148+K151</f>
        <v>31627</v>
      </c>
      <c r="L147" s="6">
        <f>L148+L151</f>
        <v>31627</v>
      </c>
      <c r="M147" s="35">
        <f t="shared" si="31"/>
        <v>117641.9</v>
      </c>
      <c r="O147" s="2"/>
      <c r="P147" s="2"/>
    </row>
    <row r="148" spans="1:16" ht="21.75" customHeight="1" x14ac:dyDescent="0.25">
      <c r="A148" s="56"/>
      <c r="B148" s="50"/>
      <c r="C148" s="61"/>
      <c r="D148" s="42" t="s">
        <v>13</v>
      </c>
      <c r="E148" s="8">
        <v>0</v>
      </c>
      <c r="F148" s="8">
        <v>0</v>
      </c>
      <c r="G148" s="8">
        <v>0</v>
      </c>
      <c r="H148" s="8">
        <v>0</v>
      </c>
      <c r="I148" s="8">
        <f>8457.8+8765.7</f>
        <v>17223.5</v>
      </c>
      <c r="J148" s="8">
        <v>16627</v>
      </c>
      <c r="K148" s="8">
        <f>J148</f>
        <v>16627</v>
      </c>
      <c r="L148" s="8">
        <f>K148</f>
        <v>16627</v>
      </c>
      <c r="M148" s="37">
        <f t="shared" si="31"/>
        <v>67104.5</v>
      </c>
      <c r="O148" s="2"/>
      <c r="P148" s="2"/>
    </row>
    <row r="149" spans="1:16" ht="21.75" customHeight="1" x14ac:dyDescent="0.25">
      <c r="A149" s="56"/>
      <c r="B149" s="50"/>
      <c r="C149" s="61"/>
      <c r="D149" s="42" t="s">
        <v>14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37">
        <f t="shared" si="31"/>
        <v>0</v>
      </c>
      <c r="O149" s="2"/>
      <c r="P149" s="2"/>
    </row>
    <row r="150" spans="1:16" ht="21.75" customHeight="1" x14ac:dyDescent="0.25">
      <c r="A150" s="56"/>
      <c r="B150" s="50"/>
      <c r="C150" s="61"/>
      <c r="D150" s="42" t="s">
        <v>15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37">
        <f t="shared" si="31"/>
        <v>0</v>
      </c>
      <c r="O150" s="2"/>
      <c r="P150" s="2"/>
    </row>
    <row r="151" spans="1:16" ht="21.75" customHeight="1" x14ac:dyDescent="0.25">
      <c r="A151" s="63"/>
      <c r="B151" s="50"/>
      <c r="C151" s="62"/>
      <c r="D151" s="13" t="s">
        <v>16</v>
      </c>
      <c r="E151" s="39">
        <v>0</v>
      </c>
      <c r="F151" s="39">
        <v>0</v>
      </c>
      <c r="G151" s="39">
        <v>0</v>
      </c>
      <c r="H151" s="39">
        <v>0</v>
      </c>
      <c r="I151" s="39">
        <v>5537.4</v>
      </c>
      <c r="J151" s="39">
        <v>15000</v>
      </c>
      <c r="K151" s="39">
        <v>15000</v>
      </c>
      <c r="L151" s="39">
        <v>15000</v>
      </c>
      <c r="M151" s="37">
        <f t="shared" si="31"/>
        <v>50537.4</v>
      </c>
      <c r="O151" s="2"/>
      <c r="P151" s="2"/>
    </row>
    <row r="152" spans="1:16" ht="21.75" customHeight="1" x14ac:dyDescent="0.25">
      <c r="A152" s="56" t="s">
        <v>54</v>
      </c>
      <c r="B152" s="87" t="s">
        <v>35</v>
      </c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O152" s="2"/>
      <c r="P152" s="2"/>
    </row>
    <row r="153" spans="1:16" ht="21.75" customHeight="1" x14ac:dyDescent="0.25">
      <c r="A153" s="56"/>
      <c r="B153" s="49" t="s">
        <v>36</v>
      </c>
      <c r="C153" s="93" t="s">
        <v>19</v>
      </c>
      <c r="D153" s="42" t="s">
        <v>11</v>
      </c>
      <c r="E153" s="5">
        <f t="shared" ref="E153:K153" si="32">SUM(E154:E157)</f>
        <v>0</v>
      </c>
      <c r="F153" s="6">
        <f t="shared" si="32"/>
        <v>0</v>
      </c>
      <c r="G153" s="6">
        <f t="shared" si="32"/>
        <v>57356.100000000006</v>
      </c>
      <c r="H153" s="6">
        <f t="shared" si="32"/>
        <v>35712.990000000005</v>
      </c>
      <c r="I153" s="6">
        <f t="shared" si="32"/>
        <v>143755.1</v>
      </c>
      <c r="J153" s="6">
        <f>SUM(J154:J157)</f>
        <v>62669.200000000004</v>
      </c>
      <c r="K153" s="6">
        <f t="shared" si="32"/>
        <v>35601.5</v>
      </c>
      <c r="L153" s="6">
        <f>SUM(L154:L157)</f>
        <v>35597.5</v>
      </c>
      <c r="M153" s="35">
        <f>SUM(E153:L153)</f>
        <v>370692.39</v>
      </c>
      <c r="O153" s="2"/>
      <c r="P153" s="2"/>
    </row>
    <row r="154" spans="1:16" ht="21.75" customHeight="1" x14ac:dyDescent="0.25">
      <c r="A154" s="56"/>
      <c r="B154" s="50"/>
      <c r="C154" s="93"/>
      <c r="D154" s="42" t="s">
        <v>13</v>
      </c>
      <c r="E154" s="7">
        <f t="shared" ref="E154:F157" si="33">E169+E179+E189</f>
        <v>0</v>
      </c>
      <c r="F154" s="8">
        <f t="shared" si="33"/>
        <v>0</v>
      </c>
      <c r="G154" s="7">
        <f>G169+G179+G189+G159+G174</f>
        <v>34323.300000000003</v>
      </c>
      <c r="H154" s="7">
        <f>H169+H179+H189+H159+H174</f>
        <v>32578.49</v>
      </c>
      <c r="I154" s="7">
        <f>I169+I189+I159+I174+I184</f>
        <v>69875</v>
      </c>
      <c r="J154" s="7">
        <f>J169+J179+J189+J159+J174+J184+J164</f>
        <v>55189.1</v>
      </c>
      <c r="K154" s="7">
        <f>K169+K179+K189+K159+K174+K164</f>
        <v>32739.5</v>
      </c>
      <c r="L154" s="7">
        <f>L169+L179+L189+L159+L174+L184+L164</f>
        <v>32739.5</v>
      </c>
      <c r="M154" s="37">
        <f>SUM(E154:L154)</f>
        <v>257444.89</v>
      </c>
      <c r="O154" s="2"/>
      <c r="P154" s="2"/>
    </row>
    <row r="155" spans="1:16" ht="21.75" customHeight="1" x14ac:dyDescent="0.25">
      <c r="A155" s="56"/>
      <c r="B155" s="50"/>
      <c r="C155" s="93"/>
      <c r="D155" s="42" t="s">
        <v>14</v>
      </c>
      <c r="E155" s="7">
        <f t="shared" si="33"/>
        <v>0</v>
      </c>
      <c r="F155" s="8">
        <f t="shared" si="33"/>
        <v>0</v>
      </c>
      <c r="G155" s="7">
        <f>G170+G180+G190+G160+G175</f>
        <v>8527.1</v>
      </c>
      <c r="H155" s="7">
        <f>H170+H180+H190+H160+H175</f>
        <v>574.5</v>
      </c>
      <c r="I155" s="7">
        <f>I170+I180+I190+I160+I175+I185</f>
        <v>6320.1</v>
      </c>
      <c r="J155" s="7">
        <f>J170+J180+J190+J160+J175+J165</f>
        <v>610.79999999999995</v>
      </c>
      <c r="K155" s="7">
        <f>K170+K180+K190+K160+K175</f>
        <v>302</v>
      </c>
      <c r="L155" s="7">
        <f>L170+L180+L190+L160+L175</f>
        <v>298</v>
      </c>
      <c r="M155" s="37">
        <f t="shared" ref="M155:M192" si="34">SUM(E155:L155)</f>
        <v>16632.5</v>
      </c>
      <c r="O155" s="2"/>
      <c r="P155" s="2"/>
    </row>
    <row r="156" spans="1:16" ht="21.75" customHeight="1" x14ac:dyDescent="0.25">
      <c r="A156" s="56"/>
      <c r="B156" s="50"/>
      <c r="C156" s="93"/>
      <c r="D156" s="42" t="s">
        <v>15</v>
      </c>
      <c r="E156" s="7">
        <f t="shared" si="33"/>
        <v>0</v>
      </c>
      <c r="F156" s="8">
        <f t="shared" si="33"/>
        <v>0</v>
      </c>
      <c r="G156" s="7">
        <f>G171+G181+G191+G161+G176</f>
        <v>11945.7</v>
      </c>
      <c r="H156" s="7">
        <f>H171+H181+H191+H161</f>
        <v>0</v>
      </c>
      <c r="I156" s="7">
        <f>I171+I181+I191+I161</f>
        <v>65000</v>
      </c>
      <c r="J156" s="7">
        <f>J171+J181+J191+J161</f>
        <v>4309.3</v>
      </c>
      <c r="K156" s="7">
        <f>K171+K181+K191+K161</f>
        <v>0</v>
      </c>
      <c r="L156" s="7">
        <f>L171+L181+L191+L161</f>
        <v>0</v>
      </c>
      <c r="M156" s="37">
        <f t="shared" si="34"/>
        <v>81255</v>
      </c>
      <c r="O156" s="2"/>
      <c r="P156" s="2"/>
    </row>
    <row r="157" spans="1:16" ht="21.75" customHeight="1" x14ac:dyDescent="0.25">
      <c r="A157" s="56"/>
      <c r="B157" s="50"/>
      <c r="C157" s="93"/>
      <c r="D157" s="42" t="s">
        <v>16</v>
      </c>
      <c r="E157" s="7">
        <f t="shared" si="33"/>
        <v>0</v>
      </c>
      <c r="F157" s="8">
        <f t="shared" si="33"/>
        <v>0</v>
      </c>
      <c r="G157" s="7">
        <f>G172+G182+G192+G162</f>
        <v>2560</v>
      </c>
      <c r="H157" s="7">
        <f>H172+H182+H192+H162</f>
        <v>2560</v>
      </c>
      <c r="I157" s="7">
        <f>I172+I182+I192+I162+I177</f>
        <v>2560</v>
      </c>
      <c r="J157" s="7">
        <f>J172+J182+J192+J162+J177</f>
        <v>2560</v>
      </c>
      <c r="K157" s="7">
        <f>K172+K182+K192+K162+K177</f>
        <v>2560</v>
      </c>
      <c r="L157" s="7">
        <v>2560</v>
      </c>
      <c r="M157" s="37">
        <f t="shared" si="34"/>
        <v>15360</v>
      </c>
      <c r="O157" s="2"/>
      <c r="P157" s="2"/>
    </row>
    <row r="158" spans="1:16" ht="21.75" hidden="1" customHeight="1" x14ac:dyDescent="0.25">
      <c r="A158" s="56"/>
      <c r="B158" s="50"/>
      <c r="C158" s="83" t="s">
        <v>20</v>
      </c>
      <c r="D158" s="42" t="s">
        <v>11</v>
      </c>
      <c r="E158" s="5">
        <f t="shared" ref="E158:K158" si="35">SUM(E159:E162)</f>
        <v>0</v>
      </c>
      <c r="F158" s="6">
        <f t="shared" si="35"/>
        <v>0</v>
      </c>
      <c r="G158" s="6">
        <f t="shared" si="35"/>
        <v>0</v>
      </c>
      <c r="H158" s="6">
        <f t="shared" si="35"/>
        <v>0</v>
      </c>
      <c r="I158" s="6">
        <f>SUM(I159:I162)</f>
        <v>0</v>
      </c>
      <c r="J158" s="6">
        <f>SUM(J159:J162)</f>
        <v>0</v>
      </c>
      <c r="K158" s="6">
        <f t="shared" si="35"/>
        <v>0</v>
      </c>
      <c r="L158" s="6"/>
      <c r="M158" s="35">
        <f t="shared" si="34"/>
        <v>0</v>
      </c>
      <c r="O158" s="2"/>
      <c r="P158" s="2"/>
    </row>
    <row r="159" spans="1:16" ht="21.75" hidden="1" customHeight="1" x14ac:dyDescent="0.25">
      <c r="A159" s="56"/>
      <c r="B159" s="50"/>
      <c r="C159" s="83"/>
      <c r="D159" s="42" t="s">
        <v>13</v>
      </c>
      <c r="E159" s="7">
        <v>0</v>
      </c>
      <c r="F159" s="8">
        <v>0</v>
      </c>
      <c r="G159" s="8">
        <v>0</v>
      </c>
      <c r="H159" s="11"/>
      <c r="I159" s="8">
        <v>0</v>
      </c>
      <c r="J159" s="8">
        <v>0</v>
      </c>
      <c r="K159" s="8">
        <v>0</v>
      </c>
      <c r="L159" s="8"/>
      <c r="M159" s="35">
        <f t="shared" si="34"/>
        <v>0</v>
      </c>
      <c r="O159" s="2"/>
      <c r="P159" s="2"/>
    </row>
    <row r="160" spans="1:16" ht="21.75" hidden="1" customHeight="1" x14ac:dyDescent="0.25">
      <c r="A160" s="56"/>
      <c r="B160" s="50"/>
      <c r="C160" s="83"/>
      <c r="D160" s="42" t="s">
        <v>14</v>
      </c>
      <c r="E160" s="7">
        <v>0</v>
      </c>
      <c r="F160" s="8">
        <v>0</v>
      </c>
      <c r="G160" s="8">
        <v>0</v>
      </c>
      <c r="H160" s="8"/>
      <c r="I160" s="8">
        <v>0</v>
      </c>
      <c r="J160" s="8">
        <v>0</v>
      </c>
      <c r="K160" s="8">
        <v>0</v>
      </c>
      <c r="L160" s="8"/>
      <c r="M160" s="35">
        <f t="shared" si="34"/>
        <v>0</v>
      </c>
      <c r="O160" s="2"/>
      <c r="P160" s="2"/>
    </row>
    <row r="161" spans="1:16" ht="21.75" hidden="1" customHeight="1" x14ac:dyDescent="0.25">
      <c r="A161" s="56"/>
      <c r="B161" s="50"/>
      <c r="C161" s="83"/>
      <c r="D161" s="42" t="s">
        <v>15</v>
      </c>
      <c r="E161" s="7">
        <v>0</v>
      </c>
      <c r="F161" s="8">
        <v>0</v>
      </c>
      <c r="G161" s="8">
        <v>0</v>
      </c>
      <c r="H161" s="8"/>
      <c r="I161" s="8">
        <v>0</v>
      </c>
      <c r="J161" s="8">
        <v>0</v>
      </c>
      <c r="K161" s="8">
        <v>0</v>
      </c>
      <c r="L161" s="8"/>
      <c r="M161" s="35">
        <f t="shared" si="34"/>
        <v>0</v>
      </c>
      <c r="O161" s="2"/>
      <c r="P161" s="2"/>
    </row>
    <row r="162" spans="1:16" ht="21.75" hidden="1" customHeight="1" x14ac:dyDescent="0.25">
      <c r="A162" s="56"/>
      <c r="B162" s="50"/>
      <c r="C162" s="83"/>
      <c r="D162" s="42" t="s">
        <v>16</v>
      </c>
      <c r="E162" s="7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/>
      <c r="M162" s="35">
        <f t="shared" si="34"/>
        <v>0</v>
      </c>
      <c r="O162" s="2"/>
      <c r="P162" s="2"/>
    </row>
    <row r="163" spans="1:16" ht="21.75" hidden="1" customHeight="1" x14ac:dyDescent="0.25">
      <c r="A163" s="56"/>
      <c r="B163" s="50"/>
      <c r="C163" s="97" t="s">
        <v>20</v>
      </c>
      <c r="D163" s="42" t="s">
        <v>11</v>
      </c>
      <c r="E163" s="5">
        <v>0</v>
      </c>
      <c r="F163" s="6">
        <v>0</v>
      </c>
      <c r="G163" s="6">
        <v>0</v>
      </c>
      <c r="H163" s="6">
        <v>0</v>
      </c>
      <c r="I163" s="6">
        <v>0</v>
      </c>
      <c r="J163" s="6">
        <f>J164+J165+J166+J167</f>
        <v>0</v>
      </c>
      <c r="K163" s="6">
        <v>0</v>
      </c>
      <c r="L163" s="6">
        <v>0</v>
      </c>
      <c r="M163" s="35">
        <f t="shared" si="34"/>
        <v>0</v>
      </c>
      <c r="O163" s="2"/>
      <c r="P163" s="2"/>
    </row>
    <row r="164" spans="1:16" ht="21.75" hidden="1" customHeight="1" x14ac:dyDescent="0.25">
      <c r="A164" s="56"/>
      <c r="B164" s="50"/>
      <c r="C164" s="98"/>
      <c r="D164" s="42" t="s">
        <v>13</v>
      </c>
      <c r="E164" s="7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35">
        <f t="shared" si="34"/>
        <v>0</v>
      </c>
      <c r="O164" s="2"/>
      <c r="P164" s="2"/>
    </row>
    <row r="165" spans="1:16" ht="21.75" hidden="1" customHeight="1" x14ac:dyDescent="0.25">
      <c r="A165" s="56"/>
      <c r="B165" s="50"/>
      <c r="C165" s="98"/>
      <c r="D165" s="42" t="s">
        <v>14</v>
      </c>
      <c r="E165" s="7">
        <v>0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35">
        <f t="shared" si="34"/>
        <v>0</v>
      </c>
      <c r="O165" s="2"/>
      <c r="P165" s="2"/>
    </row>
    <row r="166" spans="1:16" ht="21.75" hidden="1" customHeight="1" x14ac:dyDescent="0.25">
      <c r="A166" s="56"/>
      <c r="B166" s="50"/>
      <c r="C166" s="98"/>
      <c r="D166" s="42" t="s">
        <v>15</v>
      </c>
      <c r="E166" s="7">
        <v>0</v>
      </c>
      <c r="F166" s="8">
        <v>0</v>
      </c>
      <c r="G166" s="8">
        <v>0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35">
        <f t="shared" si="34"/>
        <v>0</v>
      </c>
      <c r="O166" s="2"/>
      <c r="P166" s="2"/>
    </row>
    <row r="167" spans="1:16" ht="21.75" hidden="1" customHeight="1" x14ac:dyDescent="0.25">
      <c r="A167" s="56"/>
      <c r="B167" s="50"/>
      <c r="C167" s="99"/>
      <c r="D167" s="42" t="s">
        <v>16</v>
      </c>
      <c r="E167" s="7">
        <v>0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35">
        <f t="shared" si="34"/>
        <v>0</v>
      </c>
      <c r="O167" s="2"/>
      <c r="P167" s="2"/>
    </row>
    <row r="168" spans="1:16" ht="21.75" customHeight="1" x14ac:dyDescent="0.25">
      <c r="A168" s="56"/>
      <c r="B168" s="50"/>
      <c r="C168" s="83" t="s">
        <v>21</v>
      </c>
      <c r="D168" s="42" t="s">
        <v>11</v>
      </c>
      <c r="E168" s="5">
        <f t="shared" ref="E168:K168" si="36">SUM(E169:E172)</f>
        <v>0</v>
      </c>
      <c r="F168" s="6">
        <f t="shared" si="36"/>
        <v>0</v>
      </c>
      <c r="G168" s="6">
        <f t="shared" si="36"/>
        <v>31865.9</v>
      </c>
      <c r="H168" s="6">
        <f t="shared" si="36"/>
        <v>35712.990000000005</v>
      </c>
      <c r="I168" s="6">
        <f>SUM(I169:I172)</f>
        <v>135365.4</v>
      </c>
      <c r="J168" s="6">
        <f>SUM(J169:J172)</f>
        <v>61501.200000000004</v>
      </c>
      <c r="K168" s="6">
        <f t="shared" si="36"/>
        <v>35601.5</v>
      </c>
      <c r="L168" s="6">
        <f>L169+L170+L171+L172</f>
        <v>35597.5</v>
      </c>
      <c r="M168" s="35">
        <f t="shared" si="34"/>
        <v>335644.49</v>
      </c>
      <c r="O168" s="2"/>
      <c r="P168" s="2"/>
    </row>
    <row r="169" spans="1:16" ht="21.75" customHeight="1" x14ac:dyDescent="0.25">
      <c r="A169" s="56"/>
      <c r="B169" s="50"/>
      <c r="C169" s="83"/>
      <c r="D169" s="42" t="s">
        <v>13</v>
      </c>
      <c r="E169" s="7">
        <v>0</v>
      </c>
      <c r="F169" s="8">
        <v>0</v>
      </c>
      <c r="G169" s="11">
        <v>27305.9</v>
      </c>
      <c r="H169" s="11">
        <f>31555.4+515.2+507.89</f>
        <v>32578.49</v>
      </c>
      <c r="I169" s="11">
        <f>45431.1+1947.4+612.7-70.9+13565</f>
        <v>61485.299999999996</v>
      </c>
      <c r="J169" s="11">
        <v>54021.1</v>
      </c>
      <c r="K169" s="11">
        <f>32739.5</f>
        <v>32739.5</v>
      </c>
      <c r="L169" s="11">
        <f>K169</f>
        <v>32739.5</v>
      </c>
      <c r="M169" s="37">
        <f t="shared" si="34"/>
        <v>240869.79</v>
      </c>
      <c r="O169" s="2"/>
      <c r="P169" s="2"/>
    </row>
    <row r="170" spans="1:16" ht="21.75" customHeight="1" x14ac:dyDescent="0.25">
      <c r="A170" s="56"/>
      <c r="B170" s="50"/>
      <c r="C170" s="83"/>
      <c r="D170" s="42" t="s">
        <v>14</v>
      </c>
      <c r="E170" s="7">
        <v>0</v>
      </c>
      <c r="F170" s="8">
        <v>0</v>
      </c>
      <c r="G170" s="8">
        <v>2000</v>
      </c>
      <c r="H170" s="8">
        <v>574.5</v>
      </c>
      <c r="I170" s="8">
        <f>7882.3-257-1305.2</f>
        <v>6320.1</v>
      </c>
      <c r="J170" s="8">
        <v>610.79999999999995</v>
      </c>
      <c r="K170" s="8">
        <v>302</v>
      </c>
      <c r="L170" s="8">
        <v>298</v>
      </c>
      <c r="M170" s="37">
        <f t="shared" si="34"/>
        <v>10105.4</v>
      </c>
      <c r="O170" s="2"/>
      <c r="P170" s="2"/>
    </row>
    <row r="171" spans="1:16" ht="21.75" customHeight="1" x14ac:dyDescent="0.25">
      <c r="A171" s="56"/>
      <c r="B171" s="50"/>
      <c r="C171" s="83"/>
      <c r="D171" s="42" t="s">
        <v>15</v>
      </c>
      <c r="E171" s="7">
        <v>0</v>
      </c>
      <c r="F171" s="8">
        <v>0</v>
      </c>
      <c r="G171" s="8">
        <v>0</v>
      </c>
      <c r="H171" s="8">
        <v>0</v>
      </c>
      <c r="I171" s="8">
        <f>65000</f>
        <v>65000</v>
      </c>
      <c r="J171" s="8">
        <v>4309.3</v>
      </c>
      <c r="K171" s="8">
        <v>0</v>
      </c>
      <c r="L171" s="8">
        <v>0</v>
      </c>
      <c r="M171" s="37">
        <f t="shared" si="34"/>
        <v>69309.3</v>
      </c>
      <c r="O171" s="2"/>
      <c r="P171" s="2"/>
    </row>
    <row r="172" spans="1:16" ht="21.75" customHeight="1" x14ac:dyDescent="0.25">
      <c r="A172" s="56"/>
      <c r="B172" s="50"/>
      <c r="C172" s="83"/>
      <c r="D172" s="42" t="s">
        <v>16</v>
      </c>
      <c r="E172" s="7">
        <v>0</v>
      </c>
      <c r="F172" s="8">
        <v>0</v>
      </c>
      <c r="G172" s="8">
        <f>2560</f>
        <v>2560</v>
      </c>
      <c r="H172" s="8">
        <v>2560</v>
      </c>
      <c r="I172" s="8">
        <v>2560</v>
      </c>
      <c r="J172" s="8">
        <v>2560</v>
      </c>
      <c r="K172" s="8">
        <v>2560</v>
      </c>
      <c r="L172" s="8">
        <f>K172</f>
        <v>2560</v>
      </c>
      <c r="M172" s="37">
        <f>SUM(E172:L172)</f>
        <v>15360</v>
      </c>
      <c r="O172" s="2"/>
      <c r="P172" s="2"/>
    </row>
    <row r="173" spans="1:16" ht="21.75" customHeight="1" x14ac:dyDescent="0.25">
      <c r="A173" s="56"/>
      <c r="B173" s="50"/>
      <c r="C173" s="83" t="s">
        <v>26</v>
      </c>
      <c r="D173" s="42" t="s">
        <v>11</v>
      </c>
      <c r="E173" s="5">
        <f t="shared" ref="E173:K173" si="37">SUM(E174:E177)</f>
        <v>0</v>
      </c>
      <c r="F173" s="6">
        <f t="shared" si="37"/>
        <v>0</v>
      </c>
      <c r="G173" s="6">
        <f t="shared" si="37"/>
        <v>25490.2</v>
      </c>
      <c r="H173" s="5">
        <f t="shared" si="37"/>
        <v>0</v>
      </c>
      <c r="I173" s="6">
        <f>SUM(I174:I177)</f>
        <v>0</v>
      </c>
      <c r="J173" s="6">
        <f t="shared" si="37"/>
        <v>0</v>
      </c>
      <c r="K173" s="6">
        <f t="shared" si="37"/>
        <v>0</v>
      </c>
      <c r="L173" s="6">
        <f>L174+L175+L176+L177</f>
        <v>0</v>
      </c>
      <c r="M173" s="35">
        <f t="shared" si="34"/>
        <v>25490.2</v>
      </c>
      <c r="O173" s="2"/>
      <c r="P173" s="2"/>
    </row>
    <row r="174" spans="1:16" ht="21.75" customHeight="1" x14ac:dyDescent="0.25">
      <c r="A174" s="56"/>
      <c r="B174" s="50"/>
      <c r="C174" s="83"/>
      <c r="D174" s="42" t="s">
        <v>13</v>
      </c>
      <c r="E174" s="7">
        <v>0</v>
      </c>
      <c r="F174" s="8">
        <v>0</v>
      </c>
      <c r="G174" s="8">
        <f>6527.1+174.1+316.2</f>
        <v>7017.4000000000005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37">
        <f t="shared" si="34"/>
        <v>7017.4000000000005</v>
      </c>
      <c r="O174" s="2"/>
      <c r="P174" s="2"/>
    </row>
    <row r="175" spans="1:16" ht="21.75" customHeight="1" x14ac:dyDescent="0.25">
      <c r="A175" s="56"/>
      <c r="B175" s="50"/>
      <c r="C175" s="83"/>
      <c r="D175" s="42" t="s">
        <v>14</v>
      </c>
      <c r="E175" s="7">
        <v>0</v>
      </c>
      <c r="F175" s="8">
        <v>0</v>
      </c>
      <c r="G175" s="8">
        <v>6527.1</v>
      </c>
      <c r="H175" s="7">
        <v>0</v>
      </c>
      <c r="I175" s="8">
        <v>0</v>
      </c>
      <c r="J175" s="8">
        <v>0</v>
      </c>
      <c r="K175" s="8">
        <v>0</v>
      </c>
      <c r="L175" s="8">
        <v>0</v>
      </c>
      <c r="M175" s="37">
        <f t="shared" si="34"/>
        <v>6527.1</v>
      </c>
      <c r="O175" s="2"/>
      <c r="P175" s="2"/>
    </row>
    <row r="176" spans="1:16" ht="21.75" customHeight="1" x14ac:dyDescent="0.25">
      <c r="A176" s="56"/>
      <c r="B176" s="50"/>
      <c r="C176" s="83"/>
      <c r="D176" s="42" t="s">
        <v>15</v>
      </c>
      <c r="E176" s="7">
        <v>0</v>
      </c>
      <c r="F176" s="8">
        <v>0</v>
      </c>
      <c r="G176" s="8">
        <v>11945.7</v>
      </c>
      <c r="H176" s="7">
        <v>0</v>
      </c>
      <c r="I176" s="8">
        <v>0</v>
      </c>
      <c r="J176" s="8">
        <v>0</v>
      </c>
      <c r="K176" s="8">
        <v>0</v>
      </c>
      <c r="L176" s="8">
        <v>0</v>
      </c>
      <c r="M176" s="37">
        <f t="shared" si="34"/>
        <v>11945.7</v>
      </c>
      <c r="O176" s="2"/>
      <c r="P176" s="2"/>
    </row>
    <row r="177" spans="1:16" ht="21.75" customHeight="1" x14ac:dyDescent="0.25">
      <c r="A177" s="56"/>
      <c r="B177" s="50"/>
      <c r="C177" s="83"/>
      <c r="D177" s="42" t="s">
        <v>16</v>
      </c>
      <c r="E177" s="7">
        <v>0</v>
      </c>
      <c r="F177" s="8">
        <v>0</v>
      </c>
      <c r="G177" s="8">
        <v>0</v>
      </c>
      <c r="H177" s="7">
        <v>0</v>
      </c>
      <c r="I177" s="8">
        <v>0</v>
      </c>
      <c r="J177" s="8">
        <v>0</v>
      </c>
      <c r="K177" s="8">
        <v>0</v>
      </c>
      <c r="L177" s="8">
        <v>0</v>
      </c>
      <c r="M177" s="37">
        <f t="shared" si="34"/>
        <v>0</v>
      </c>
      <c r="O177" s="2"/>
      <c r="P177" s="2"/>
    </row>
    <row r="178" spans="1:16" ht="21.75" hidden="1" customHeight="1" x14ac:dyDescent="0.25">
      <c r="A178" s="56"/>
      <c r="B178" s="50"/>
      <c r="C178" s="83" t="s">
        <v>25</v>
      </c>
      <c r="D178" s="42" t="s">
        <v>11</v>
      </c>
      <c r="E178" s="5">
        <f t="shared" ref="E178:K178" si="38">SUM(E179:E182)</f>
        <v>0</v>
      </c>
      <c r="F178" s="6">
        <f t="shared" si="38"/>
        <v>0</v>
      </c>
      <c r="G178" s="6">
        <f t="shared" si="38"/>
        <v>0</v>
      </c>
      <c r="H178" s="5">
        <f t="shared" si="38"/>
        <v>0</v>
      </c>
      <c r="I178" s="6">
        <f>SUM(I179:I182)</f>
        <v>0</v>
      </c>
      <c r="J178" s="6">
        <f>SUM(J179:J182)</f>
        <v>0</v>
      </c>
      <c r="K178" s="6">
        <f t="shared" si="38"/>
        <v>0</v>
      </c>
      <c r="L178" s="6"/>
      <c r="M178" s="35">
        <f t="shared" si="34"/>
        <v>0</v>
      </c>
      <c r="O178" s="2"/>
      <c r="P178" s="2"/>
    </row>
    <row r="179" spans="1:16" ht="21.75" hidden="1" customHeight="1" x14ac:dyDescent="0.25">
      <c r="A179" s="56"/>
      <c r="B179" s="50"/>
      <c r="C179" s="83"/>
      <c r="D179" s="42" t="s">
        <v>13</v>
      </c>
      <c r="E179" s="7">
        <v>0</v>
      </c>
      <c r="F179" s="8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/>
      <c r="M179" s="35">
        <f t="shared" si="34"/>
        <v>0</v>
      </c>
      <c r="O179" s="2"/>
      <c r="P179" s="2"/>
    </row>
    <row r="180" spans="1:16" ht="21.75" hidden="1" customHeight="1" x14ac:dyDescent="0.25">
      <c r="A180" s="56"/>
      <c r="B180" s="50"/>
      <c r="C180" s="83"/>
      <c r="D180" s="42" t="s">
        <v>14</v>
      </c>
      <c r="E180" s="7">
        <v>0</v>
      </c>
      <c r="F180" s="8">
        <v>0</v>
      </c>
      <c r="G180" s="7">
        <v>0</v>
      </c>
      <c r="H180" s="7">
        <v>0</v>
      </c>
      <c r="I180" s="8">
        <v>0</v>
      </c>
      <c r="J180" s="8">
        <v>0</v>
      </c>
      <c r="K180" s="8">
        <v>0</v>
      </c>
      <c r="L180" s="8"/>
      <c r="M180" s="35">
        <f t="shared" si="34"/>
        <v>0</v>
      </c>
      <c r="O180" s="2"/>
      <c r="P180" s="2"/>
    </row>
    <row r="181" spans="1:16" ht="21.75" hidden="1" customHeight="1" x14ac:dyDescent="0.25">
      <c r="A181" s="56"/>
      <c r="B181" s="50"/>
      <c r="C181" s="83"/>
      <c r="D181" s="42" t="s">
        <v>15</v>
      </c>
      <c r="E181" s="7">
        <v>0</v>
      </c>
      <c r="F181" s="8">
        <v>0</v>
      </c>
      <c r="G181" s="7">
        <v>0</v>
      </c>
      <c r="H181" s="7">
        <v>0</v>
      </c>
      <c r="I181" s="8">
        <v>0</v>
      </c>
      <c r="J181" s="8">
        <v>0</v>
      </c>
      <c r="K181" s="8">
        <v>0</v>
      </c>
      <c r="L181" s="8"/>
      <c r="M181" s="35">
        <f t="shared" si="34"/>
        <v>0</v>
      </c>
      <c r="O181" s="2"/>
      <c r="P181" s="2"/>
    </row>
    <row r="182" spans="1:16" ht="21.75" hidden="1" customHeight="1" x14ac:dyDescent="0.25">
      <c r="A182" s="56"/>
      <c r="B182" s="50"/>
      <c r="C182" s="83"/>
      <c r="D182" s="42" t="s">
        <v>16</v>
      </c>
      <c r="E182" s="7">
        <v>0</v>
      </c>
      <c r="F182" s="8">
        <v>0</v>
      </c>
      <c r="G182" s="8">
        <v>0</v>
      </c>
      <c r="H182" s="7">
        <v>0</v>
      </c>
      <c r="I182" s="8">
        <v>0</v>
      </c>
      <c r="J182" s="8">
        <v>0</v>
      </c>
      <c r="K182" s="8">
        <v>0</v>
      </c>
      <c r="L182" s="8"/>
      <c r="M182" s="35">
        <f t="shared" si="34"/>
        <v>0</v>
      </c>
      <c r="O182" s="2"/>
      <c r="P182" s="2"/>
    </row>
    <row r="183" spans="1:16" ht="21.75" customHeight="1" x14ac:dyDescent="0.25">
      <c r="A183" s="56"/>
      <c r="B183" s="50"/>
      <c r="C183" s="83" t="s">
        <v>37</v>
      </c>
      <c r="D183" s="42" t="s">
        <v>11</v>
      </c>
      <c r="E183" s="5">
        <f t="shared" ref="E183:K183" si="39">SUM(E184:E187)</f>
        <v>0</v>
      </c>
      <c r="F183" s="6">
        <f t="shared" si="39"/>
        <v>0</v>
      </c>
      <c r="G183" s="6">
        <f t="shared" si="39"/>
        <v>0</v>
      </c>
      <c r="H183" s="6">
        <f t="shared" si="39"/>
        <v>0</v>
      </c>
      <c r="I183" s="6">
        <f>SUM(I184:I187)</f>
        <v>8389.7000000000007</v>
      </c>
      <c r="J183" s="6">
        <f t="shared" si="39"/>
        <v>1168</v>
      </c>
      <c r="K183" s="6">
        <f t="shared" si="39"/>
        <v>0</v>
      </c>
      <c r="L183" s="6">
        <f>L184+L185+L186+L187</f>
        <v>0</v>
      </c>
      <c r="M183" s="35">
        <f t="shared" si="34"/>
        <v>9557.7000000000007</v>
      </c>
      <c r="O183" s="2"/>
      <c r="P183" s="2"/>
    </row>
    <row r="184" spans="1:16" ht="21.75" customHeight="1" x14ac:dyDescent="0.25">
      <c r="A184" s="56"/>
      <c r="B184" s="50"/>
      <c r="C184" s="83"/>
      <c r="D184" s="42" t="s">
        <v>13</v>
      </c>
      <c r="E184" s="7">
        <v>0</v>
      </c>
      <c r="F184" s="8">
        <v>0</v>
      </c>
      <c r="G184" s="7">
        <v>0</v>
      </c>
      <c r="H184" s="7">
        <v>0</v>
      </c>
      <c r="I184" s="7">
        <f>7500+889.7</f>
        <v>8389.7000000000007</v>
      </c>
      <c r="J184" s="7">
        <v>1168</v>
      </c>
      <c r="K184" s="7">
        <v>0</v>
      </c>
      <c r="L184" s="7">
        <v>0</v>
      </c>
      <c r="M184" s="37">
        <f t="shared" si="34"/>
        <v>9557.7000000000007</v>
      </c>
      <c r="O184" s="2"/>
      <c r="P184" s="2"/>
    </row>
    <row r="185" spans="1:16" ht="21.75" customHeight="1" x14ac:dyDescent="0.25">
      <c r="A185" s="56"/>
      <c r="B185" s="50"/>
      <c r="C185" s="83"/>
      <c r="D185" s="42" t="s">
        <v>14</v>
      </c>
      <c r="E185" s="7">
        <v>0</v>
      </c>
      <c r="F185" s="8">
        <v>0</v>
      </c>
      <c r="G185" s="8">
        <v>0</v>
      </c>
      <c r="H185" s="8">
        <v>0</v>
      </c>
      <c r="I185" s="8">
        <f>7500-7500</f>
        <v>0</v>
      </c>
      <c r="J185" s="8">
        <v>0</v>
      </c>
      <c r="K185" s="8">
        <v>0</v>
      </c>
      <c r="L185" s="8">
        <v>0</v>
      </c>
      <c r="M185" s="37">
        <f t="shared" si="34"/>
        <v>0</v>
      </c>
      <c r="O185" s="2"/>
      <c r="P185" s="2"/>
    </row>
    <row r="186" spans="1:16" ht="21.75" customHeight="1" x14ac:dyDescent="0.25">
      <c r="A186" s="56"/>
      <c r="B186" s="50"/>
      <c r="C186" s="83"/>
      <c r="D186" s="42" t="s">
        <v>15</v>
      </c>
      <c r="E186" s="7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37">
        <f>SUM(E186:L186)</f>
        <v>0</v>
      </c>
      <c r="O186" s="2"/>
      <c r="P186" s="2"/>
    </row>
    <row r="187" spans="1:16" ht="21.75" customHeight="1" x14ac:dyDescent="0.25">
      <c r="A187" s="56"/>
      <c r="B187" s="50"/>
      <c r="C187" s="83"/>
      <c r="D187" s="42" t="s">
        <v>16</v>
      </c>
      <c r="E187" s="7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37">
        <f t="shared" si="34"/>
        <v>0</v>
      </c>
      <c r="O187" s="2"/>
      <c r="P187" s="2"/>
    </row>
    <row r="188" spans="1:16" ht="21.75" hidden="1" customHeight="1" x14ac:dyDescent="0.25">
      <c r="A188" s="56"/>
      <c r="B188" s="50"/>
      <c r="C188" s="83" t="s">
        <v>38</v>
      </c>
      <c r="D188" s="42" t="s">
        <v>11</v>
      </c>
      <c r="E188" s="5">
        <f t="shared" ref="E188:K188" si="40">SUM(E189:E192)</f>
        <v>0</v>
      </c>
      <c r="F188" s="6">
        <f t="shared" si="40"/>
        <v>0</v>
      </c>
      <c r="G188" s="6">
        <f t="shared" si="40"/>
        <v>0</v>
      </c>
      <c r="H188" s="6">
        <f t="shared" si="40"/>
        <v>0</v>
      </c>
      <c r="I188" s="6">
        <f t="shared" si="40"/>
        <v>0</v>
      </c>
      <c r="J188" s="6">
        <f>SUM(J189:J192)</f>
        <v>0</v>
      </c>
      <c r="K188" s="6">
        <f t="shared" si="40"/>
        <v>0</v>
      </c>
      <c r="L188" s="6"/>
      <c r="M188" s="35">
        <f t="shared" si="34"/>
        <v>0</v>
      </c>
      <c r="O188" s="2"/>
      <c r="P188" s="2"/>
    </row>
    <row r="189" spans="1:16" ht="21.75" hidden="1" customHeight="1" x14ac:dyDescent="0.25">
      <c r="A189" s="56"/>
      <c r="B189" s="50"/>
      <c r="C189" s="83"/>
      <c r="D189" s="42" t="s">
        <v>13</v>
      </c>
      <c r="E189" s="7">
        <v>0</v>
      </c>
      <c r="F189" s="8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/>
      <c r="M189" s="35">
        <f t="shared" si="34"/>
        <v>0</v>
      </c>
      <c r="O189" s="2"/>
      <c r="P189" s="2"/>
    </row>
    <row r="190" spans="1:16" ht="21.75" hidden="1" customHeight="1" x14ac:dyDescent="0.25">
      <c r="A190" s="56"/>
      <c r="B190" s="50"/>
      <c r="C190" s="83"/>
      <c r="D190" s="42" t="s">
        <v>14</v>
      </c>
      <c r="E190" s="7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/>
      <c r="M190" s="35">
        <f t="shared" si="34"/>
        <v>0</v>
      </c>
      <c r="O190" s="2"/>
      <c r="P190" s="2"/>
    </row>
    <row r="191" spans="1:16" ht="21.75" hidden="1" customHeight="1" x14ac:dyDescent="0.25">
      <c r="A191" s="56"/>
      <c r="B191" s="50"/>
      <c r="C191" s="83"/>
      <c r="D191" s="42" t="s">
        <v>15</v>
      </c>
      <c r="E191" s="7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/>
      <c r="M191" s="35">
        <f t="shared" si="34"/>
        <v>0</v>
      </c>
      <c r="O191" s="2"/>
      <c r="P191" s="2"/>
    </row>
    <row r="192" spans="1:16" ht="21.75" hidden="1" customHeight="1" x14ac:dyDescent="0.25">
      <c r="A192" s="63"/>
      <c r="B192" s="51"/>
      <c r="C192" s="83"/>
      <c r="D192" s="42" t="s">
        <v>16</v>
      </c>
      <c r="E192" s="7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/>
      <c r="M192" s="35">
        <f t="shared" si="34"/>
        <v>0</v>
      </c>
      <c r="O192" s="2"/>
      <c r="P192" s="2"/>
    </row>
    <row r="193" spans="1:16" ht="21.75" customHeight="1" x14ac:dyDescent="0.25">
      <c r="A193" s="55" t="s">
        <v>55</v>
      </c>
      <c r="B193" s="87" t="s">
        <v>39</v>
      </c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O193" s="2"/>
      <c r="P193" s="2"/>
    </row>
    <row r="194" spans="1:16" ht="39.950000000000003" customHeight="1" x14ac:dyDescent="0.25">
      <c r="A194" s="56"/>
      <c r="B194" s="49" t="s">
        <v>40</v>
      </c>
      <c r="C194" s="93" t="s">
        <v>19</v>
      </c>
      <c r="D194" s="42" t="s">
        <v>11</v>
      </c>
      <c r="E194" s="5">
        <f t="shared" ref="E194:K194" si="41">SUM(E195:E198)</f>
        <v>0</v>
      </c>
      <c r="F194" s="6">
        <f t="shared" si="41"/>
        <v>0</v>
      </c>
      <c r="G194" s="6">
        <f t="shared" si="41"/>
        <v>5217</v>
      </c>
      <c r="H194" s="6">
        <f t="shared" si="41"/>
        <v>13513.5</v>
      </c>
      <c r="I194" s="6">
        <f t="shared" si="41"/>
        <v>12988.300000000001</v>
      </c>
      <c r="J194" s="6">
        <f>SUM(J195:J198)</f>
        <v>18101</v>
      </c>
      <c r="K194" s="6">
        <f t="shared" si="41"/>
        <v>8907.6</v>
      </c>
      <c r="L194" s="6">
        <f>SUM(L195:L198)</f>
        <v>8896.6</v>
      </c>
      <c r="M194" s="35">
        <f>SUM(E194:L194)</f>
        <v>67624</v>
      </c>
      <c r="O194" s="2"/>
      <c r="P194" s="2"/>
    </row>
    <row r="195" spans="1:16" ht="39.950000000000003" customHeight="1" x14ac:dyDescent="0.25">
      <c r="A195" s="56"/>
      <c r="B195" s="50"/>
      <c r="C195" s="93"/>
      <c r="D195" s="42" t="s">
        <v>13</v>
      </c>
      <c r="E195" s="7">
        <f t="shared" ref="E195:K197" si="42">E212</f>
        <v>0</v>
      </c>
      <c r="F195" s="7">
        <f t="shared" si="42"/>
        <v>0</v>
      </c>
      <c r="G195" s="7">
        <f>G212+G202</f>
        <v>5217</v>
      </c>
      <c r="H195" s="7">
        <f>H212+H207+H202</f>
        <v>12163.5</v>
      </c>
      <c r="I195" s="7">
        <f>I212+I202+I207</f>
        <v>11413.6</v>
      </c>
      <c r="J195" s="7">
        <f>J212+J207+J202+J199</f>
        <v>8101</v>
      </c>
      <c r="K195" s="7">
        <f>K212+K202+K207</f>
        <v>8013.6</v>
      </c>
      <c r="L195" s="7">
        <f>L212+L202+L207</f>
        <v>8013.6</v>
      </c>
      <c r="M195" s="37">
        <f>SUM(E195:L195)</f>
        <v>52922.299999999996</v>
      </c>
      <c r="O195" s="2"/>
      <c r="P195" s="2"/>
    </row>
    <row r="196" spans="1:16" ht="39.950000000000003" customHeight="1" x14ac:dyDescent="0.25">
      <c r="A196" s="56"/>
      <c r="B196" s="50"/>
      <c r="C196" s="93"/>
      <c r="D196" s="42" t="s">
        <v>14</v>
      </c>
      <c r="E196" s="7">
        <f t="shared" si="42"/>
        <v>0</v>
      </c>
      <c r="F196" s="7">
        <f t="shared" si="42"/>
        <v>0</v>
      </c>
      <c r="G196" s="7">
        <f t="shared" si="42"/>
        <v>0</v>
      </c>
      <c r="H196" s="7">
        <f>H203</f>
        <v>1350</v>
      </c>
      <c r="I196" s="7">
        <f>I213+I203+I208</f>
        <v>1574.7</v>
      </c>
      <c r="J196" s="7">
        <f>J213+J208+J203</f>
        <v>10000</v>
      </c>
      <c r="K196" s="7">
        <f>K213+K203</f>
        <v>894</v>
      </c>
      <c r="L196" s="7">
        <f>L213+L203</f>
        <v>883</v>
      </c>
      <c r="M196" s="37">
        <f t="shared" ref="M196:M215" si="43">SUM(E196:L196)</f>
        <v>14701.7</v>
      </c>
      <c r="O196" s="2"/>
      <c r="P196" s="2"/>
    </row>
    <row r="197" spans="1:16" ht="30" customHeight="1" x14ac:dyDescent="0.25">
      <c r="A197" s="56"/>
      <c r="B197" s="50"/>
      <c r="C197" s="93"/>
      <c r="D197" s="42" t="s">
        <v>15</v>
      </c>
      <c r="E197" s="7">
        <f t="shared" si="42"/>
        <v>0</v>
      </c>
      <c r="F197" s="7">
        <f t="shared" si="42"/>
        <v>0</v>
      </c>
      <c r="G197" s="7">
        <f t="shared" si="42"/>
        <v>0</v>
      </c>
      <c r="H197" s="7">
        <f t="shared" si="42"/>
        <v>0</v>
      </c>
      <c r="I197" s="7">
        <f>I214</f>
        <v>0</v>
      </c>
      <c r="J197" s="7">
        <f>J214</f>
        <v>0</v>
      </c>
      <c r="K197" s="7">
        <f t="shared" si="42"/>
        <v>0</v>
      </c>
      <c r="L197" s="7">
        <f>L214</f>
        <v>0</v>
      </c>
      <c r="M197" s="37">
        <f t="shared" si="43"/>
        <v>0</v>
      </c>
      <c r="O197" s="2"/>
      <c r="P197" s="2"/>
    </row>
    <row r="198" spans="1:16" ht="30" customHeight="1" x14ac:dyDescent="0.25">
      <c r="A198" s="56"/>
      <c r="B198" s="50"/>
      <c r="C198" s="93"/>
      <c r="D198" s="42" t="s">
        <v>16</v>
      </c>
      <c r="E198" s="7">
        <f t="shared" ref="E198:K198" si="44">+E215</f>
        <v>0</v>
      </c>
      <c r="F198" s="7">
        <f t="shared" si="44"/>
        <v>0</v>
      </c>
      <c r="G198" s="7">
        <f t="shared" si="44"/>
        <v>0</v>
      </c>
      <c r="H198" s="7">
        <f t="shared" si="44"/>
        <v>0</v>
      </c>
      <c r="I198" s="7">
        <f>+I215</f>
        <v>0</v>
      </c>
      <c r="J198" s="7">
        <f>+J215</f>
        <v>0</v>
      </c>
      <c r="K198" s="7">
        <f t="shared" si="44"/>
        <v>0</v>
      </c>
      <c r="L198" s="7">
        <f>+L215</f>
        <v>0</v>
      </c>
      <c r="M198" s="37">
        <f t="shared" si="43"/>
        <v>0</v>
      </c>
      <c r="O198" s="2"/>
      <c r="P198" s="2"/>
    </row>
    <row r="199" spans="1:16" ht="30" hidden="1" customHeight="1" x14ac:dyDescent="0.25">
      <c r="A199" s="56"/>
      <c r="B199" s="50"/>
      <c r="C199" s="94" t="s">
        <v>21</v>
      </c>
      <c r="D199" s="42" t="s">
        <v>13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37">
        <f t="shared" si="43"/>
        <v>0</v>
      </c>
      <c r="O199" s="2"/>
      <c r="P199" s="2"/>
    </row>
    <row r="200" spans="1:16" ht="30" hidden="1" customHeight="1" x14ac:dyDescent="0.25">
      <c r="A200" s="56"/>
      <c r="B200" s="50"/>
      <c r="C200" s="96"/>
      <c r="D200" s="42" t="s">
        <v>14</v>
      </c>
      <c r="E200" s="8">
        <v>0</v>
      </c>
      <c r="F200" s="8">
        <v>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37">
        <f t="shared" si="43"/>
        <v>0</v>
      </c>
      <c r="O200" s="2"/>
      <c r="P200" s="2"/>
    </row>
    <row r="201" spans="1:16" ht="39.950000000000003" customHeight="1" x14ac:dyDescent="0.25">
      <c r="A201" s="56"/>
      <c r="B201" s="50"/>
      <c r="C201" s="57" t="s">
        <v>56</v>
      </c>
      <c r="D201" s="42" t="s">
        <v>11</v>
      </c>
      <c r="E201" s="10">
        <f>E202</f>
        <v>0</v>
      </c>
      <c r="F201" s="10">
        <f t="shared" ref="F201:M201" si="45">F202</f>
        <v>0</v>
      </c>
      <c r="G201" s="10">
        <f t="shared" si="45"/>
        <v>4154.6000000000004</v>
      </c>
      <c r="H201" s="10">
        <f t="shared" si="45"/>
        <v>9163.5</v>
      </c>
      <c r="I201" s="10">
        <f t="shared" si="45"/>
        <v>9163.6</v>
      </c>
      <c r="J201" s="10">
        <f t="shared" si="45"/>
        <v>5101</v>
      </c>
      <c r="K201" s="10">
        <f t="shared" si="45"/>
        <v>5013.6000000000004</v>
      </c>
      <c r="L201" s="10">
        <f t="shared" si="45"/>
        <v>5013.6000000000004</v>
      </c>
      <c r="M201" s="10">
        <f t="shared" si="45"/>
        <v>37609.9</v>
      </c>
      <c r="O201" s="2"/>
      <c r="P201" s="2"/>
    </row>
    <row r="202" spans="1:16" ht="39.950000000000003" customHeight="1" x14ac:dyDescent="0.25">
      <c r="A202" s="56"/>
      <c r="B202" s="50"/>
      <c r="C202" s="58"/>
      <c r="D202" s="42" t="s">
        <v>13</v>
      </c>
      <c r="E202" s="11">
        <v>0</v>
      </c>
      <c r="F202" s="12">
        <v>0</v>
      </c>
      <c r="G202" s="11">
        <v>4154.6000000000004</v>
      </c>
      <c r="H202" s="12">
        <f>10513.5-H203</f>
        <v>9163.5</v>
      </c>
      <c r="I202" s="11">
        <f>9150+13.6</f>
        <v>9163.6</v>
      </c>
      <c r="J202" s="12">
        <f>5000+101</f>
        <v>5101</v>
      </c>
      <c r="K202" s="11">
        <v>5013.6000000000004</v>
      </c>
      <c r="L202" s="12">
        <v>5013.6000000000004</v>
      </c>
      <c r="M202" s="37">
        <f t="shared" si="43"/>
        <v>37609.9</v>
      </c>
      <c r="O202" s="2"/>
      <c r="P202" s="2"/>
    </row>
    <row r="203" spans="1:16" ht="29.25" customHeight="1" x14ac:dyDescent="0.25">
      <c r="A203" s="56"/>
      <c r="B203" s="50"/>
      <c r="C203" s="58"/>
      <c r="D203" s="42" t="s">
        <v>14</v>
      </c>
      <c r="E203" s="8">
        <v>0</v>
      </c>
      <c r="F203" s="8">
        <v>0</v>
      </c>
      <c r="G203" s="8">
        <v>0</v>
      </c>
      <c r="H203" s="8">
        <v>1350</v>
      </c>
      <c r="I203" s="8">
        <v>1350</v>
      </c>
      <c r="J203" s="12">
        <v>10000</v>
      </c>
      <c r="K203" s="8">
        <v>894</v>
      </c>
      <c r="L203" s="8">
        <v>883</v>
      </c>
      <c r="M203" s="37">
        <f t="shared" si="43"/>
        <v>14477</v>
      </c>
      <c r="O203" s="2"/>
      <c r="P203" s="2"/>
    </row>
    <row r="204" spans="1:16" ht="29.25" customHeight="1" x14ac:dyDescent="0.25">
      <c r="A204" s="56"/>
      <c r="B204" s="50"/>
      <c r="C204" s="58"/>
      <c r="D204" s="42" t="s">
        <v>15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12">
        <v>0</v>
      </c>
      <c r="K204" s="8">
        <v>0</v>
      </c>
      <c r="L204" s="8">
        <v>0</v>
      </c>
      <c r="M204" s="37">
        <f t="shared" si="43"/>
        <v>0</v>
      </c>
      <c r="O204" s="2"/>
      <c r="P204" s="2"/>
    </row>
    <row r="205" spans="1:16" ht="36" customHeight="1" x14ac:dyDescent="0.25">
      <c r="A205" s="56"/>
      <c r="B205" s="50"/>
      <c r="C205" s="59"/>
      <c r="D205" s="41" t="s">
        <v>16</v>
      </c>
      <c r="E205" s="27">
        <v>0</v>
      </c>
      <c r="F205" s="27">
        <v>0</v>
      </c>
      <c r="G205" s="27">
        <v>0</v>
      </c>
      <c r="H205" s="27">
        <v>0</v>
      </c>
      <c r="I205" s="27">
        <v>0</v>
      </c>
      <c r="J205" s="40">
        <v>0</v>
      </c>
      <c r="K205" s="27">
        <v>0</v>
      </c>
      <c r="L205" s="27">
        <v>0</v>
      </c>
      <c r="M205" s="37">
        <f>SUM(E205:L205)</f>
        <v>0</v>
      </c>
      <c r="O205" s="2"/>
      <c r="P205" s="2"/>
    </row>
    <row r="206" spans="1:16" ht="36" customHeight="1" x14ac:dyDescent="0.25">
      <c r="A206" s="56"/>
      <c r="B206" s="50"/>
      <c r="C206" s="57" t="s">
        <v>57</v>
      </c>
      <c r="D206" s="41" t="s">
        <v>11</v>
      </c>
      <c r="E206" s="45">
        <f>E207</f>
        <v>0</v>
      </c>
      <c r="F206" s="45">
        <f t="shared" ref="F206:M206" si="46">F207</f>
        <v>0</v>
      </c>
      <c r="G206" s="45">
        <f t="shared" si="46"/>
        <v>0</v>
      </c>
      <c r="H206" s="45">
        <f t="shared" si="46"/>
        <v>1000</v>
      </c>
      <c r="I206" s="45">
        <f t="shared" si="46"/>
        <v>750</v>
      </c>
      <c r="J206" s="45">
        <f t="shared" si="46"/>
        <v>1000</v>
      </c>
      <c r="K206" s="45">
        <f t="shared" si="46"/>
        <v>1000</v>
      </c>
      <c r="L206" s="45">
        <f t="shared" si="46"/>
        <v>1000</v>
      </c>
      <c r="M206" s="45">
        <f t="shared" si="46"/>
        <v>4750</v>
      </c>
      <c r="O206" s="2"/>
      <c r="P206" s="2"/>
    </row>
    <row r="207" spans="1:16" ht="28.5" customHeight="1" x14ac:dyDescent="0.25">
      <c r="A207" s="56"/>
      <c r="B207" s="50"/>
      <c r="C207" s="58"/>
      <c r="D207" s="42" t="s">
        <v>13</v>
      </c>
      <c r="E207" s="7">
        <v>0</v>
      </c>
      <c r="F207" s="8">
        <v>0</v>
      </c>
      <c r="G207" s="7">
        <v>0</v>
      </c>
      <c r="H207" s="8">
        <v>1000</v>
      </c>
      <c r="I207" s="7">
        <v>750</v>
      </c>
      <c r="J207" s="8">
        <v>1000</v>
      </c>
      <c r="K207" s="7">
        <v>1000</v>
      </c>
      <c r="L207" s="8">
        <v>1000</v>
      </c>
      <c r="M207" s="37">
        <f t="shared" si="43"/>
        <v>4750</v>
      </c>
      <c r="O207" s="2"/>
      <c r="P207" s="2"/>
    </row>
    <row r="208" spans="1:16" ht="28.5" customHeight="1" x14ac:dyDescent="0.25">
      <c r="A208" s="56"/>
      <c r="B208" s="50"/>
      <c r="C208" s="58"/>
      <c r="D208" s="42" t="s">
        <v>14</v>
      </c>
      <c r="E208" s="8">
        <v>0</v>
      </c>
      <c r="F208" s="8">
        <v>0</v>
      </c>
      <c r="G208" s="8">
        <v>0</v>
      </c>
      <c r="H208" s="8">
        <v>0</v>
      </c>
      <c r="I208" s="8">
        <v>224.7</v>
      </c>
      <c r="J208" s="8">
        <v>0</v>
      </c>
      <c r="K208" s="8">
        <v>0</v>
      </c>
      <c r="L208" s="8">
        <v>0</v>
      </c>
      <c r="M208" s="37">
        <f t="shared" si="43"/>
        <v>224.7</v>
      </c>
      <c r="O208" s="2"/>
      <c r="P208" s="2"/>
    </row>
    <row r="209" spans="1:16" ht="21.75" customHeight="1" x14ac:dyDescent="0.25">
      <c r="A209" s="56"/>
      <c r="B209" s="50"/>
      <c r="C209" s="58"/>
      <c r="D209" s="42" t="s">
        <v>15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12">
        <v>0</v>
      </c>
      <c r="K209" s="8">
        <v>0</v>
      </c>
      <c r="L209" s="8">
        <v>0</v>
      </c>
      <c r="M209" s="37">
        <f t="shared" si="43"/>
        <v>0</v>
      </c>
      <c r="O209" s="2"/>
      <c r="P209" s="2"/>
    </row>
    <row r="210" spans="1:16" ht="21.75" customHeight="1" x14ac:dyDescent="0.25">
      <c r="A210" s="56"/>
      <c r="B210" s="50"/>
      <c r="C210" s="59"/>
      <c r="D210" s="41" t="s">
        <v>16</v>
      </c>
      <c r="E210" s="27">
        <v>0</v>
      </c>
      <c r="F210" s="27">
        <v>0</v>
      </c>
      <c r="G210" s="27">
        <v>0</v>
      </c>
      <c r="H210" s="27">
        <v>0</v>
      </c>
      <c r="I210" s="27">
        <v>0</v>
      </c>
      <c r="J210" s="12">
        <v>0</v>
      </c>
      <c r="K210" s="27">
        <v>0</v>
      </c>
      <c r="L210" s="27">
        <v>0</v>
      </c>
      <c r="M210" s="37">
        <f t="shared" si="43"/>
        <v>0</v>
      </c>
      <c r="O210" s="2"/>
      <c r="P210" s="2"/>
    </row>
    <row r="211" spans="1:16" ht="21.75" customHeight="1" x14ac:dyDescent="0.25">
      <c r="A211" s="56"/>
      <c r="B211" s="50"/>
      <c r="C211" s="60" t="s">
        <v>58</v>
      </c>
      <c r="D211" s="41" t="s">
        <v>11</v>
      </c>
      <c r="E211" s="45">
        <f>E212</f>
        <v>0</v>
      </c>
      <c r="F211" s="45">
        <f t="shared" ref="F211:M211" si="47">F212</f>
        <v>0</v>
      </c>
      <c r="G211" s="45">
        <f t="shared" si="47"/>
        <v>1062.4000000000001</v>
      </c>
      <c r="H211" s="45">
        <f t="shared" si="47"/>
        <v>2000</v>
      </c>
      <c r="I211" s="45">
        <f t="shared" si="47"/>
        <v>1500</v>
      </c>
      <c r="J211" s="6">
        <f t="shared" si="47"/>
        <v>2000</v>
      </c>
      <c r="K211" s="45">
        <f t="shared" si="47"/>
        <v>2000</v>
      </c>
      <c r="L211" s="45">
        <f t="shared" si="47"/>
        <v>2000</v>
      </c>
      <c r="M211" s="45">
        <f t="shared" si="47"/>
        <v>10562.4</v>
      </c>
      <c r="O211" s="2"/>
      <c r="P211" s="2"/>
    </row>
    <row r="212" spans="1:16" ht="21.75" customHeight="1" x14ac:dyDescent="0.25">
      <c r="A212" s="56"/>
      <c r="B212" s="50"/>
      <c r="C212" s="61"/>
      <c r="D212" s="42" t="s">
        <v>13</v>
      </c>
      <c r="E212" s="7">
        <v>0</v>
      </c>
      <c r="F212" s="8">
        <v>0</v>
      </c>
      <c r="G212" s="7">
        <v>1062.4000000000001</v>
      </c>
      <c r="H212" s="7">
        <v>2000</v>
      </c>
      <c r="I212" s="7">
        <v>1500</v>
      </c>
      <c r="J212" s="11">
        <v>2000</v>
      </c>
      <c r="K212" s="7">
        <v>2000</v>
      </c>
      <c r="L212" s="7">
        <v>2000</v>
      </c>
      <c r="M212" s="37">
        <f t="shared" si="43"/>
        <v>10562.4</v>
      </c>
      <c r="O212" s="2"/>
      <c r="P212" s="2"/>
    </row>
    <row r="213" spans="1:16" ht="25.5" customHeight="1" x14ac:dyDescent="0.25">
      <c r="A213" s="56"/>
      <c r="B213" s="50"/>
      <c r="C213" s="61"/>
      <c r="D213" s="42" t="s">
        <v>14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37">
        <f t="shared" si="43"/>
        <v>0</v>
      </c>
      <c r="O213" s="2"/>
      <c r="P213" s="2"/>
    </row>
    <row r="214" spans="1:16" ht="21.75" customHeight="1" x14ac:dyDescent="0.25">
      <c r="A214" s="56"/>
      <c r="B214" s="50"/>
      <c r="C214" s="61"/>
      <c r="D214" s="42" t="s">
        <v>15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37">
        <f t="shared" si="43"/>
        <v>0</v>
      </c>
      <c r="O214" s="2"/>
      <c r="P214" s="2"/>
    </row>
    <row r="215" spans="1:16" ht="21.75" customHeight="1" x14ac:dyDescent="0.25">
      <c r="A215" s="56"/>
      <c r="B215" s="50"/>
      <c r="C215" s="62"/>
      <c r="D215" s="41" t="s">
        <v>16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37">
        <f t="shared" si="43"/>
        <v>0</v>
      </c>
      <c r="O215" s="2"/>
      <c r="P215" s="2"/>
    </row>
    <row r="216" spans="1:16" ht="72.75" customHeight="1" x14ac:dyDescent="0.25">
      <c r="A216" s="55" t="s">
        <v>59</v>
      </c>
      <c r="B216" s="49" t="s">
        <v>61</v>
      </c>
      <c r="C216" s="52" t="s">
        <v>11</v>
      </c>
      <c r="D216" s="42" t="s">
        <v>11</v>
      </c>
      <c r="E216" s="18">
        <f t="shared" ref="E216:K216" si="48">SUM(E217:E219)</f>
        <v>2360.6999999999998</v>
      </c>
      <c r="F216" s="19">
        <f t="shared" si="48"/>
        <v>2374.1</v>
      </c>
      <c r="G216" s="19">
        <f t="shared" si="48"/>
        <v>2737.1</v>
      </c>
      <c r="H216" s="19">
        <f t="shared" si="48"/>
        <v>3919.9</v>
      </c>
      <c r="I216" s="19">
        <f t="shared" si="48"/>
        <v>4041.8</v>
      </c>
      <c r="J216" s="19">
        <f>SUM(J217:J219)</f>
        <v>4513.7</v>
      </c>
      <c r="K216" s="19">
        <f t="shared" si="48"/>
        <v>4513.7</v>
      </c>
      <c r="L216" s="19">
        <f>SUM(L217:L219)</f>
        <v>4513.7</v>
      </c>
      <c r="M216" s="18">
        <f>SUM(E216:L216)</f>
        <v>28974.7</v>
      </c>
      <c r="O216" s="2"/>
      <c r="P216" s="2"/>
    </row>
    <row r="217" spans="1:16" ht="21.75" customHeight="1" x14ac:dyDescent="0.25">
      <c r="A217" s="56"/>
      <c r="B217" s="50"/>
      <c r="C217" s="53"/>
      <c r="D217" s="42" t="s">
        <v>13</v>
      </c>
      <c r="E217" s="15">
        <f t="shared" ref="E217:K217" si="49">E221</f>
        <v>2360.6999999999998</v>
      </c>
      <c r="F217" s="16">
        <f t="shared" si="49"/>
        <v>2374.1</v>
      </c>
      <c r="G217" s="16">
        <f t="shared" si="49"/>
        <v>2737.1</v>
      </c>
      <c r="H217" s="16">
        <f>H221</f>
        <v>3919.9</v>
      </c>
      <c r="I217" s="16">
        <f t="shared" si="49"/>
        <v>4041.8</v>
      </c>
      <c r="J217" s="16">
        <f>J221</f>
        <v>4513.7</v>
      </c>
      <c r="K217" s="16">
        <f t="shared" si="49"/>
        <v>4513.7</v>
      </c>
      <c r="L217" s="16">
        <f>L221</f>
        <v>4513.7</v>
      </c>
      <c r="M217" s="17">
        <f>SUM(E217:L217)</f>
        <v>28974.7</v>
      </c>
      <c r="O217" s="2"/>
      <c r="P217" s="2"/>
    </row>
    <row r="218" spans="1:16" ht="21.75" customHeight="1" x14ac:dyDescent="0.25">
      <c r="A218" s="56"/>
      <c r="B218" s="50"/>
      <c r="C218" s="53"/>
      <c r="D218" s="42" t="s">
        <v>14</v>
      </c>
      <c r="E218" s="15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7">
        <f>SUM(E218:K218)</f>
        <v>0</v>
      </c>
      <c r="O218" s="2"/>
      <c r="P218" s="2"/>
    </row>
    <row r="219" spans="1:16" ht="21.75" customHeight="1" x14ac:dyDescent="0.25">
      <c r="A219" s="63"/>
      <c r="B219" s="51"/>
      <c r="C219" s="54"/>
      <c r="D219" s="42" t="s">
        <v>16</v>
      </c>
      <c r="E219" s="15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7">
        <f>SUM(E219:K219)</f>
        <v>0</v>
      </c>
      <c r="O219" s="2"/>
      <c r="P219" s="2"/>
    </row>
    <row r="220" spans="1:16" ht="21.75" customHeight="1" x14ac:dyDescent="0.25">
      <c r="A220" s="55" t="s">
        <v>62</v>
      </c>
      <c r="B220" s="46" t="s">
        <v>41</v>
      </c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8"/>
      <c r="O220" s="2"/>
      <c r="P220" s="2"/>
    </row>
    <row r="221" spans="1:16" ht="81.75" customHeight="1" x14ac:dyDescent="0.25">
      <c r="A221" s="55"/>
      <c r="B221" s="49" t="s">
        <v>42</v>
      </c>
      <c r="C221" s="52" t="s">
        <v>20</v>
      </c>
      <c r="D221" s="42" t="s">
        <v>11</v>
      </c>
      <c r="E221" s="18">
        <f t="shared" ref="E221:K221" si="50">SUM(E222:E224)</f>
        <v>2360.6999999999998</v>
      </c>
      <c r="F221" s="19">
        <f t="shared" si="50"/>
        <v>2374.1</v>
      </c>
      <c r="G221" s="18">
        <f t="shared" si="50"/>
        <v>2737.1</v>
      </c>
      <c r="H221" s="18">
        <f t="shared" si="50"/>
        <v>3919.9</v>
      </c>
      <c r="I221" s="18">
        <f t="shared" si="50"/>
        <v>4041.8</v>
      </c>
      <c r="J221" s="18">
        <f>SUM(J222:J224)</f>
        <v>4513.7</v>
      </c>
      <c r="K221" s="18">
        <f t="shared" si="50"/>
        <v>4513.7</v>
      </c>
      <c r="L221" s="18">
        <f>SUM(L222:L224)</f>
        <v>4513.7</v>
      </c>
      <c r="M221" s="14">
        <f>SUM(E221:L221)</f>
        <v>28974.7</v>
      </c>
      <c r="O221" s="2"/>
      <c r="P221" s="2"/>
    </row>
    <row r="222" spans="1:16" ht="21.75" customHeight="1" x14ac:dyDescent="0.25">
      <c r="A222" s="56"/>
      <c r="B222" s="50"/>
      <c r="C222" s="53"/>
      <c r="D222" s="42" t="s">
        <v>13</v>
      </c>
      <c r="E222" s="15">
        <v>2360.6999999999998</v>
      </c>
      <c r="F222" s="16">
        <v>2374.1</v>
      </c>
      <c r="G222" s="15">
        <v>2737.1</v>
      </c>
      <c r="H222" s="15">
        <f>3914.4+5.5</f>
        <v>3919.9</v>
      </c>
      <c r="I222" s="15">
        <f>3910.3+170.2-38.7</f>
        <v>4041.8</v>
      </c>
      <c r="J222" s="24">
        <v>4513.7</v>
      </c>
      <c r="K222" s="24">
        <f>J222</f>
        <v>4513.7</v>
      </c>
      <c r="L222" s="24">
        <f>K222</f>
        <v>4513.7</v>
      </c>
      <c r="M222" s="20">
        <f>SUM(E222:L222)</f>
        <v>28974.7</v>
      </c>
    </row>
    <row r="223" spans="1:16" ht="21.75" customHeight="1" x14ac:dyDescent="0.25">
      <c r="A223" s="56"/>
      <c r="B223" s="50"/>
      <c r="C223" s="53"/>
      <c r="D223" s="42" t="s">
        <v>14</v>
      </c>
      <c r="E223" s="15">
        <v>0</v>
      </c>
      <c r="F223" s="16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7">
        <f>SUM(E223:K223)</f>
        <v>0</v>
      </c>
    </row>
    <row r="224" spans="1:16" ht="21.75" customHeight="1" x14ac:dyDescent="0.25">
      <c r="A224" s="63"/>
      <c r="B224" s="51"/>
      <c r="C224" s="54"/>
      <c r="D224" s="42" t="s">
        <v>16</v>
      </c>
      <c r="E224" s="15">
        <v>0</v>
      </c>
      <c r="F224" s="16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7">
        <f>SUM(E224:K224)</f>
        <v>0</v>
      </c>
    </row>
    <row r="225" ht="21.75" customHeight="1" x14ac:dyDescent="0.25"/>
    <row r="226" ht="21.75" customHeight="1" x14ac:dyDescent="0.25"/>
    <row r="227" ht="21.75" customHeight="1" x14ac:dyDescent="0.25"/>
    <row r="228" ht="21.75" customHeight="1" x14ac:dyDescent="0.25"/>
    <row r="229" ht="21.75" customHeight="1" x14ac:dyDescent="0.25"/>
    <row r="230" ht="21.75" customHeight="1" x14ac:dyDescent="0.25"/>
    <row r="231" ht="21.75" customHeight="1" x14ac:dyDescent="0.25"/>
    <row r="232" ht="21.75" customHeight="1" x14ac:dyDescent="0.25"/>
    <row r="233" ht="21.75" customHeight="1" x14ac:dyDescent="0.25"/>
    <row r="234" ht="21.75" customHeight="1" x14ac:dyDescent="0.25"/>
    <row r="235" ht="21.75" customHeight="1" x14ac:dyDescent="0.25"/>
    <row r="236" ht="21.75" customHeight="1" x14ac:dyDescent="0.25"/>
    <row r="237" ht="21.75" customHeight="1" x14ac:dyDescent="0.25"/>
    <row r="238" ht="21.75" customHeight="1" x14ac:dyDescent="0.25"/>
    <row r="239" ht="21.75" customHeight="1" x14ac:dyDescent="0.25"/>
    <row r="240" ht="21.75" customHeight="1" x14ac:dyDescent="0.25"/>
    <row r="241" spans="3:5" ht="21.75" customHeight="1" x14ac:dyDescent="0.3">
      <c r="C241" s="21"/>
      <c r="D241" s="22"/>
      <c r="E241" s="23"/>
    </row>
    <row r="242" spans="3:5" ht="21.75" customHeight="1" x14ac:dyDescent="0.3">
      <c r="C242" s="21"/>
      <c r="D242" s="22"/>
      <c r="E242" s="23"/>
    </row>
  </sheetData>
  <mergeCells count="89">
    <mergeCell ref="C95:C99"/>
    <mergeCell ref="C100:C104"/>
    <mergeCell ref="A152:A192"/>
    <mergeCell ref="B152:M152"/>
    <mergeCell ref="B153:B192"/>
    <mergeCell ref="C188:C192"/>
    <mergeCell ref="A115:A130"/>
    <mergeCell ref="C116:C120"/>
    <mergeCell ref="C121:C125"/>
    <mergeCell ref="B115:M115"/>
    <mergeCell ref="B116:B130"/>
    <mergeCell ref="C126:C130"/>
    <mergeCell ref="A131:A151"/>
    <mergeCell ref="B131:M131"/>
    <mergeCell ref="B132:B151"/>
    <mergeCell ref="C147:C151"/>
    <mergeCell ref="C183:C187"/>
    <mergeCell ref="C168:C172"/>
    <mergeCell ref="C153:C157"/>
    <mergeCell ref="C158:C162"/>
    <mergeCell ref="C163:C167"/>
    <mergeCell ref="C132:C136"/>
    <mergeCell ref="C137:C141"/>
    <mergeCell ref="C142:C146"/>
    <mergeCell ref="C173:C177"/>
    <mergeCell ref="C178:C182"/>
    <mergeCell ref="A18:A22"/>
    <mergeCell ref="B18:B22"/>
    <mergeCell ref="C18:C22"/>
    <mergeCell ref="A23:A38"/>
    <mergeCell ref="B23:M23"/>
    <mergeCell ref="B24:B38"/>
    <mergeCell ref="C24:C28"/>
    <mergeCell ref="C29:C33"/>
    <mergeCell ref="C34:C38"/>
    <mergeCell ref="A39:A114"/>
    <mergeCell ref="B40:B114"/>
    <mergeCell ref="C110:C114"/>
    <mergeCell ref="C75:C79"/>
    <mergeCell ref="C80:C84"/>
    <mergeCell ref="C55:C59"/>
    <mergeCell ref="C60:C64"/>
    <mergeCell ref="C65:C69"/>
    <mergeCell ref="C70:C74"/>
    <mergeCell ref="B39:M39"/>
    <mergeCell ref="C40:C44"/>
    <mergeCell ref="C45:C49"/>
    <mergeCell ref="C50:C54"/>
    <mergeCell ref="C105:C109"/>
    <mergeCell ref="C85:C89"/>
    <mergeCell ref="C90:C94"/>
    <mergeCell ref="A13:A17"/>
    <mergeCell ref="B13:B17"/>
    <mergeCell ref="C13:C17"/>
    <mergeCell ref="A8:A11"/>
    <mergeCell ref="B8:B11"/>
    <mergeCell ref="C8:C11"/>
    <mergeCell ref="F1:M1"/>
    <mergeCell ref="E2:M2"/>
    <mergeCell ref="H4:M4"/>
    <mergeCell ref="F5:M5"/>
    <mergeCell ref="F6:M6"/>
    <mergeCell ref="B7:M7"/>
    <mergeCell ref="J10:J11"/>
    <mergeCell ref="K10:K11"/>
    <mergeCell ref="L10:L11"/>
    <mergeCell ref="M10:M11"/>
    <mergeCell ref="D8:D11"/>
    <mergeCell ref="E8:M9"/>
    <mergeCell ref="E10:E11"/>
    <mergeCell ref="F10:F11"/>
    <mergeCell ref="G10:G11"/>
    <mergeCell ref="H10:H11"/>
    <mergeCell ref="I10:I11"/>
    <mergeCell ref="B220:M220"/>
    <mergeCell ref="B221:B224"/>
    <mergeCell ref="C221:C224"/>
    <mergeCell ref="A193:A215"/>
    <mergeCell ref="B194:B215"/>
    <mergeCell ref="C201:C205"/>
    <mergeCell ref="C206:C210"/>
    <mergeCell ref="C211:C215"/>
    <mergeCell ref="A216:A219"/>
    <mergeCell ref="B216:B219"/>
    <mergeCell ref="C216:C219"/>
    <mergeCell ref="A220:A224"/>
    <mergeCell ref="B193:M193"/>
    <mergeCell ref="C194:C198"/>
    <mergeCell ref="C199:C200"/>
  </mergeCells>
  <pageMargins left="0.19685039370078741" right="0.23622047244094491" top="0.59055118110236227" bottom="0.34" header="0.31496062992125984" footer="0.2800000000000000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2022-06-06T11:34:01Z</dcterms:modified>
</cp:coreProperties>
</file>