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19440" windowHeight="15000"/>
  </bookViews>
  <sheets>
    <sheet name="пр № 2 (на конец года)" sheetId="2" r:id="rId1"/>
    <sheet name="Лист1" sheetId="1" r:id="rId2"/>
  </sheets>
  <definedNames>
    <definedName name="_xlnm.Print_Titles" localSheetId="0">'пр № 2 (на конец года)'!$5:$7</definedName>
    <definedName name="_xlnm.Print_Area" localSheetId="0">'пр № 2 (на конец года)'!$A$1:$K$126</definedName>
  </definedNames>
  <calcPr calcId="18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6" i="2"/>
  <c r="K125"/>
  <c r="J124"/>
  <c r="I124"/>
  <c r="H124"/>
  <c r="G124"/>
  <c r="F124"/>
  <c r="E124"/>
  <c r="D124"/>
  <c r="C124"/>
  <c r="K124" s="1"/>
  <c r="J123"/>
  <c r="I123"/>
  <c r="H123"/>
  <c r="G123"/>
  <c r="G121" s="1"/>
  <c r="F123"/>
  <c r="E123"/>
  <c r="D123"/>
  <c r="C123"/>
  <c r="C121" s="1"/>
  <c r="J122"/>
  <c r="I122"/>
  <c r="H122"/>
  <c r="H121" s="1"/>
  <c r="G122"/>
  <c r="F122"/>
  <c r="E122"/>
  <c r="E121" s="1"/>
  <c r="D122"/>
  <c r="D121" s="1"/>
  <c r="C122"/>
  <c r="J121"/>
  <c r="I121"/>
  <c r="F121"/>
  <c r="F120"/>
  <c r="K120" s="1"/>
  <c r="E120"/>
  <c r="J119"/>
  <c r="I119"/>
  <c r="H119"/>
  <c r="G119"/>
  <c r="E119"/>
  <c r="D119"/>
  <c r="C119"/>
  <c r="J118"/>
  <c r="J117" s="1"/>
  <c r="I118"/>
  <c r="H118"/>
  <c r="G118"/>
  <c r="E118"/>
  <c r="D118"/>
  <c r="C118"/>
  <c r="I117"/>
  <c r="H117"/>
  <c r="G117"/>
  <c r="E117"/>
  <c r="D117"/>
  <c r="C117"/>
  <c r="I116"/>
  <c r="H116"/>
  <c r="H115" s="1"/>
  <c r="H114" s="1"/>
  <c r="G116"/>
  <c r="G115" s="1"/>
  <c r="G114" s="1"/>
  <c r="G113" s="1"/>
  <c r="F116"/>
  <c r="K116" s="1"/>
  <c r="J115"/>
  <c r="I115"/>
  <c r="I114" s="1"/>
  <c r="I113" s="1"/>
  <c r="F115"/>
  <c r="F114" s="1"/>
  <c r="F113" s="1"/>
  <c r="E115"/>
  <c r="E114" s="1"/>
  <c r="E113" s="1"/>
  <c r="D115"/>
  <c r="C115"/>
  <c r="J114"/>
  <c r="J113" s="1"/>
  <c r="D114"/>
  <c r="C114"/>
  <c r="C113" s="1"/>
  <c r="K113" s="1"/>
  <c r="H113"/>
  <c r="D113"/>
  <c r="K112"/>
  <c r="E111"/>
  <c r="J110"/>
  <c r="I110"/>
  <c r="H110"/>
  <c r="G110"/>
  <c r="F110"/>
  <c r="D110"/>
  <c r="C110"/>
  <c r="K109"/>
  <c r="J108"/>
  <c r="I108"/>
  <c r="H108"/>
  <c r="G108"/>
  <c r="F108"/>
  <c r="E108"/>
  <c r="D108"/>
  <c r="C108"/>
  <c r="K108" s="1"/>
  <c r="K107"/>
  <c r="K106"/>
  <c r="K105"/>
  <c r="J104"/>
  <c r="I104"/>
  <c r="H104"/>
  <c r="G104"/>
  <c r="F104"/>
  <c r="E104"/>
  <c r="D104"/>
  <c r="C104"/>
  <c r="K103"/>
  <c r="K102"/>
  <c r="G102"/>
  <c r="K101"/>
  <c r="K100"/>
  <c r="E100"/>
  <c r="J99"/>
  <c r="I99"/>
  <c r="H99"/>
  <c r="G99"/>
  <c r="F99"/>
  <c r="E99"/>
  <c r="D99"/>
  <c r="C99"/>
  <c r="F98"/>
  <c r="E98"/>
  <c r="E97"/>
  <c r="K97" s="1"/>
  <c r="J96"/>
  <c r="I96"/>
  <c r="H96"/>
  <c r="G96"/>
  <c r="F96"/>
  <c r="D96"/>
  <c r="C96"/>
  <c r="K95"/>
  <c r="K94"/>
  <c r="K93"/>
  <c r="K92"/>
  <c r="K91"/>
  <c r="K90"/>
  <c r="K89"/>
  <c r="J88"/>
  <c r="I88"/>
  <c r="H88"/>
  <c r="G88"/>
  <c r="F88"/>
  <c r="E88"/>
  <c r="D88"/>
  <c r="C88"/>
  <c r="K88" s="1"/>
  <c r="J87"/>
  <c r="I87"/>
  <c r="H87"/>
  <c r="G87"/>
  <c r="F87"/>
  <c r="E87"/>
  <c r="D87"/>
  <c r="C87"/>
  <c r="K87" s="1"/>
  <c r="J86"/>
  <c r="I86"/>
  <c r="I11" s="1"/>
  <c r="H86"/>
  <c r="H11" s="1"/>
  <c r="G86"/>
  <c r="F86"/>
  <c r="E86"/>
  <c r="E11" s="1"/>
  <c r="D86"/>
  <c r="D79" s="1"/>
  <c r="C86"/>
  <c r="J85"/>
  <c r="J14" s="1"/>
  <c r="I85"/>
  <c r="H85"/>
  <c r="G85"/>
  <c r="F85"/>
  <c r="E85"/>
  <c r="E14" s="1"/>
  <c r="D85"/>
  <c r="C85"/>
  <c r="J84"/>
  <c r="I84"/>
  <c r="H84"/>
  <c r="G84"/>
  <c r="F84"/>
  <c r="D84"/>
  <c r="C84"/>
  <c r="J83"/>
  <c r="I83"/>
  <c r="H83"/>
  <c r="G83"/>
  <c r="G17" s="1"/>
  <c r="F83"/>
  <c r="E83"/>
  <c r="D83"/>
  <c r="C83"/>
  <c r="C17" s="1"/>
  <c r="J82"/>
  <c r="I82"/>
  <c r="I16" s="1"/>
  <c r="H82"/>
  <c r="H16" s="1"/>
  <c r="G82"/>
  <c r="F82"/>
  <c r="E82"/>
  <c r="E16" s="1"/>
  <c r="K16" s="1"/>
  <c r="D82"/>
  <c r="D16" s="1"/>
  <c r="C82"/>
  <c r="J81"/>
  <c r="I81"/>
  <c r="H81"/>
  <c r="G81"/>
  <c r="F81"/>
  <c r="E81"/>
  <c r="E15" s="1"/>
  <c r="D81"/>
  <c r="C81"/>
  <c r="J80"/>
  <c r="J79" s="1"/>
  <c r="I80"/>
  <c r="H80"/>
  <c r="G80"/>
  <c r="G79" s="1"/>
  <c r="F80"/>
  <c r="F79" s="1"/>
  <c r="D80"/>
  <c r="C80"/>
  <c r="H79"/>
  <c r="C79"/>
  <c r="K78"/>
  <c r="J77"/>
  <c r="I77"/>
  <c r="H77"/>
  <c r="G77"/>
  <c r="F77"/>
  <c r="E77"/>
  <c r="D77"/>
  <c r="C77"/>
  <c r="K77" s="1"/>
  <c r="K76"/>
  <c r="J75"/>
  <c r="I75"/>
  <c r="H75"/>
  <c r="G75"/>
  <c r="F75"/>
  <c r="E75"/>
  <c r="D75"/>
  <c r="C75"/>
  <c r="K75" s="1"/>
  <c r="K74"/>
  <c r="J73"/>
  <c r="I73"/>
  <c r="H73"/>
  <c r="G73"/>
  <c r="F73"/>
  <c r="E73"/>
  <c r="D73"/>
  <c r="C73"/>
  <c r="K72"/>
  <c r="J71"/>
  <c r="I71"/>
  <c r="H71"/>
  <c r="G71"/>
  <c r="F71"/>
  <c r="E71"/>
  <c r="D71"/>
  <c r="C71"/>
  <c r="K71" s="1"/>
  <c r="C70"/>
  <c r="K70" s="1"/>
  <c r="J69"/>
  <c r="I69"/>
  <c r="H69"/>
  <c r="G69"/>
  <c r="F69"/>
  <c r="E69"/>
  <c r="D69"/>
  <c r="C69"/>
  <c r="K69" s="1"/>
  <c r="K68"/>
  <c r="J67"/>
  <c r="I67"/>
  <c r="H67"/>
  <c r="G67"/>
  <c r="F67"/>
  <c r="E67"/>
  <c r="D67"/>
  <c r="C67"/>
  <c r="K67" s="1"/>
  <c r="C66"/>
  <c r="J65"/>
  <c r="I65"/>
  <c r="H65"/>
  <c r="G65"/>
  <c r="F65"/>
  <c r="E65"/>
  <c r="D65"/>
  <c r="C65"/>
  <c r="K65" s="1"/>
  <c r="K64"/>
  <c r="J63"/>
  <c r="I63"/>
  <c r="H63"/>
  <c r="G63"/>
  <c r="F63"/>
  <c r="E63"/>
  <c r="D63"/>
  <c r="C63"/>
  <c r="F62"/>
  <c r="D62"/>
  <c r="J61"/>
  <c r="J58" s="1"/>
  <c r="I61"/>
  <c r="H61"/>
  <c r="G61"/>
  <c r="G58" s="1"/>
  <c r="F61"/>
  <c r="F58" s="1"/>
  <c r="E61"/>
  <c r="D61"/>
  <c r="K60"/>
  <c r="E60"/>
  <c r="J59"/>
  <c r="I59"/>
  <c r="H59"/>
  <c r="G59"/>
  <c r="F59"/>
  <c r="E59"/>
  <c r="D59"/>
  <c r="C59"/>
  <c r="I58"/>
  <c r="H58"/>
  <c r="E58"/>
  <c r="D58"/>
  <c r="I57"/>
  <c r="H57"/>
  <c r="E57"/>
  <c r="D57"/>
  <c r="F56"/>
  <c r="K56" s="1"/>
  <c r="J55"/>
  <c r="I55"/>
  <c r="H55"/>
  <c r="G55"/>
  <c r="F55"/>
  <c r="E55"/>
  <c r="D55"/>
  <c r="C55"/>
  <c r="K55" s="1"/>
  <c r="K54"/>
  <c r="E54"/>
  <c r="J53"/>
  <c r="I53"/>
  <c r="H53"/>
  <c r="G53"/>
  <c r="F53"/>
  <c r="E53"/>
  <c r="D53"/>
  <c r="C53"/>
  <c r="K53" s="1"/>
  <c r="J52"/>
  <c r="J51" s="1"/>
  <c r="I52"/>
  <c r="H52"/>
  <c r="G52"/>
  <c r="F52"/>
  <c r="F51" s="1"/>
  <c r="E52"/>
  <c r="D52"/>
  <c r="D51" s="1"/>
  <c r="C52"/>
  <c r="C51" s="1"/>
  <c r="K51" s="1"/>
  <c r="I51"/>
  <c r="H51"/>
  <c r="G51"/>
  <c r="E51"/>
  <c r="K50"/>
  <c r="J49"/>
  <c r="I49"/>
  <c r="H49"/>
  <c r="G49"/>
  <c r="F49"/>
  <c r="E49"/>
  <c r="D49"/>
  <c r="C49"/>
  <c r="K49" s="1"/>
  <c r="K48"/>
  <c r="J47"/>
  <c r="I47"/>
  <c r="H47"/>
  <c r="G47"/>
  <c r="F47"/>
  <c r="E47"/>
  <c r="D47"/>
  <c r="C47"/>
  <c r="K47" s="1"/>
  <c r="C46"/>
  <c r="K46" s="1"/>
  <c r="J45"/>
  <c r="I45"/>
  <c r="H45"/>
  <c r="G45"/>
  <c r="F45"/>
  <c r="E45"/>
  <c r="D45"/>
  <c r="C45"/>
  <c r="K45" s="1"/>
  <c r="K44"/>
  <c r="B44"/>
  <c r="J43"/>
  <c r="I43"/>
  <c r="H43"/>
  <c r="G43"/>
  <c r="F43"/>
  <c r="E43"/>
  <c r="D43"/>
  <c r="C43"/>
  <c r="K43" s="1"/>
  <c r="K42"/>
  <c r="J41"/>
  <c r="I41"/>
  <c r="H41"/>
  <c r="G41"/>
  <c r="F41"/>
  <c r="E41"/>
  <c r="D41"/>
  <c r="C41"/>
  <c r="K41" s="1"/>
  <c r="K40"/>
  <c r="J39"/>
  <c r="I39"/>
  <c r="H39"/>
  <c r="G39"/>
  <c r="F39"/>
  <c r="E39"/>
  <c r="D39"/>
  <c r="C39"/>
  <c r="K39" s="1"/>
  <c r="K38"/>
  <c r="F38"/>
  <c r="D38"/>
  <c r="C38"/>
  <c r="J37"/>
  <c r="I37"/>
  <c r="H37"/>
  <c r="G37"/>
  <c r="F37"/>
  <c r="E37"/>
  <c r="D37"/>
  <c r="C37"/>
  <c r="K37" s="1"/>
  <c r="D36"/>
  <c r="C36"/>
  <c r="K36" s="1"/>
  <c r="J35"/>
  <c r="I35"/>
  <c r="H35"/>
  <c r="G35"/>
  <c r="F35"/>
  <c r="E35"/>
  <c r="D35"/>
  <c r="C35"/>
  <c r="K35" s="1"/>
  <c r="E34"/>
  <c r="D34"/>
  <c r="C34"/>
  <c r="C32" s="1"/>
  <c r="C10" s="1"/>
  <c r="J33"/>
  <c r="I33"/>
  <c r="H33"/>
  <c r="G33"/>
  <c r="F33"/>
  <c r="E33"/>
  <c r="D33"/>
  <c r="J32"/>
  <c r="I32"/>
  <c r="H32"/>
  <c r="H31" s="1"/>
  <c r="G32"/>
  <c r="F32"/>
  <c r="F31" s="1"/>
  <c r="E32"/>
  <c r="E31" s="1"/>
  <c r="D32"/>
  <c r="D31" s="1"/>
  <c r="J31"/>
  <c r="I31"/>
  <c r="G31"/>
  <c r="K30"/>
  <c r="F30"/>
  <c r="E30"/>
  <c r="K29"/>
  <c r="K28"/>
  <c r="J27"/>
  <c r="I27"/>
  <c r="H27"/>
  <c r="G27"/>
  <c r="E27"/>
  <c r="D27"/>
  <c r="C27"/>
  <c r="E26"/>
  <c r="K26" s="1"/>
  <c r="E25"/>
  <c r="K25" s="1"/>
  <c r="E24"/>
  <c r="J23"/>
  <c r="I23"/>
  <c r="H23"/>
  <c r="G23"/>
  <c r="F23"/>
  <c r="D23"/>
  <c r="C23"/>
  <c r="J22"/>
  <c r="I22"/>
  <c r="H22"/>
  <c r="G22"/>
  <c r="E22"/>
  <c r="D22"/>
  <c r="C22"/>
  <c r="J21"/>
  <c r="I21"/>
  <c r="H21"/>
  <c r="G21"/>
  <c r="F21"/>
  <c r="D21"/>
  <c r="C21"/>
  <c r="J20"/>
  <c r="I20"/>
  <c r="I19" s="1"/>
  <c r="H20"/>
  <c r="G20"/>
  <c r="F20"/>
  <c r="D20"/>
  <c r="C20"/>
  <c r="J19"/>
  <c r="H19"/>
  <c r="G19"/>
  <c r="D19"/>
  <c r="C19"/>
  <c r="J18"/>
  <c r="I18"/>
  <c r="H18"/>
  <c r="G18"/>
  <c r="F18"/>
  <c r="E18"/>
  <c r="D18"/>
  <c r="C18"/>
  <c r="K18" s="1"/>
  <c r="J17"/>
  <c r="I17"/>
  <c r="H17"/>
  <c r="F17"/>
  <c r="E17"/>
  <c r="D17"/>
  <c r="J16"/>
  <c r="G16"/>
  <c r="F16"/>
  <c r="C16"/>
  <c r="J15"/>
  <c r="H15"/>
  <c r="G15"/>
  <c r="F15"/>
  <c r="D15"/>
  <c r="C15"/>
  <c r="I14"/>
  <c r="H14"/>
  <c r="G14"/>
  <c r="D14"/>
  <c r="C14"/>
  <c r="J13"/>
  <c r="I13"/>
  <c r="H13"/>
  <c r="G13"/>
  <c r="F13"/>
  <c r="D13"/>
  <c r="C13"/>
  <c r="I12"/>
  <c r="E12"/>
  <c r="G11"/>
  <c r="F11"/>
  <c r="I10"/>
  <c r="G10"/>
  <c r="D10"/>
  <c r="I9"/>
  <c r="H9"/>
  <c r="F9" l="1"/>
  <c r="G57"/>
  <c r="G12"/>
  <c r="K27"/>
  <c r="F57"/>
  <c r="F12"/>
  <c r="J57"/>
  <c r="J12"/>
  <c r="K118"/>
  <c r="K24"/>
  <c r="E23"/>
  <c r="K23" s="1"/>
  <c r="K52"/>
  <c r="E84"/>
  <c r="K98"/>
  <c r="K104"/>
  <c r="K111"/>
  <c r="E110"/>
  <c r="K110" s="1"/>
  <c r="K114"/>
  <c r="H10"/>
  <c r="H8" s="1"/>
  <c r="D11"/>
  <c r="J11"/>
  <c r="C9"/>
  <c r="G9"/>
  <c r="G8" s="1"/>
  <c r="F27"/>
  <c r="F22"/>
  <c r="C33"/>
  <c r="K33" s="1"/>
  <c r="K34"/>
  <c r="D12"/>
  <c r="H12"/>
  <c r="K59"/>
  <c r="K66"/>
  <c r="C62"/>
  <c r="K85"/>
  <c r="K86"/>
  <c r="K99"/>
  <c r="F119"/>
  <c r="K122"/>
  <c r="K121"/>
  <c r="K123"/>
  <c r="K32"/>
  <c r="I15"/>
  <c r="I8" s="1"/>
  <c r="I79"/>
  <c r="K119"/>
  <c r="D9"/>
  <c r="D8" s="1"/>
  <c r="E20"/>
  <c r="C31"/>
  <c r="K31" s="1"/>
  <c r="K63"/>
  <c r="K73"/>
  <c r="J9"/>
  <c r="C11"/>
  <c r="E21"/>
  <c r="E13" s="1"/>
  <c r="K13" s="1"/>
  <c r="F10"/>
  <c r="J10"/>
  <c r="K81"/>
  <c r="K82"/>
  <c r="K17"/>
  <c r="K83"/>
  <c r="K115"/>
  <c r="F118"/>
  <c r="F117" s="1"/>
  <c r="K117" s="1"/>
  <c r="E80"/>
  <c r="E96"/>
  <c r="K96" s="1"/>
  <c r="J8" l="1"/>
  <c r="E19"/>
  <c r="K19" s="1"/>
  <c r="E9"/>
  <c r="E8" s="1"/>
  <c r="E79"/>
  <c r="K79" s="1"/>
  <c r="K80"/>
  <c r="F14"/>
  <c r="K14" s="1"/>
  <c r="F19"/>
  <c r="K15"/>
  <c r="K21"/>
  <c r="C61"/>
  <c r="K62"/>
  <c r="K84"/>
  <c r="E10"/>
  <c r="K10" s="1"/>
  <c r="K11"/>
  <c r="K20"/>
  <c r="K22"/>
  <c r="C58" l="1"/>
  <c r="K61"/>
  <c r="K9"/>
  <c r="F8"/>
  <c r="K58" l="1"/>
  <c r="C12"/>
  <c r="C57"/>
  <c r="K57" s="1"/>
  <c r="K12" l="1"/>
  <c r="K8" s="1"/>
  <c r="C8"/>
</calcChain>
</file>

<file path=xl/sharedStrings.xml><?xml version="1.0" encoding="utf-8"?>
<sst xmlns="http://schemas.openxmlformats.org/spreadsheetml/2006/main" count="174" uniqueCount="69">
  <si>
    <t>Приложение № 12 к муниципальной программе "Культура, сохранение культурного наследия, развитие туризма в муниципальном образовании «Город Великие Луки»"</t>
  </si>
  <si>
    <r>
      <rPr>
        <b/>
        <sz val="12"/>
        <rFont val="Times New Roman"/>
        <family val="1"/>
        <charset val="204"/>
      </rPr>
      <t>РЕСУРСНОЕ ОБЕСПЕЧЕНИЕ РЕАЛИЗАЦИИ МУНИЦИПАЛЬНОЙ ПРОГРАММЫ ЗА СЧЕТ СРЕДСТВ БЮДЖЕТА МУНИЦИПАЛЬНОГО ОБРАЗОВАНИЯ
(далее - программа)</t>
    </r>
    <r>
      <rPr>
        <b/>
        <sz val="11"/>
        <rFont val="Calibri"/>
        <family val="2"/>
        <charset val="204"/>
      </rPr>
      <t xml:space="preserve">
</t>
    </r>
  </si>
  <si>
    <t xml:space="preserve">Наименование программы, подпрограммы, ведомственной целевой программы, основного мероприятия </t>
  </si>
  <si>
    <t>Ответственный исполнитель, соисполнители, участники, исполнители мероприятий</t>
  </si>
  <si>
    <t>Расходы тыс. руб., годы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</si>
  <si>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</si>
  <si>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</si>
  <si>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</si>
  <si>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</si>
  <si>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</si>
  <si>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</si>
  <si>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</si>
  <si>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</si>
  <si>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всего</t>
  </si>
  <si>
    <t>Программа "Культура, сохранение культурного наследия, развитие туризма в муниципальном образовании «Город Великие Луки»"</t>
  </si>
  <si>
    <t>Всего, в том числе:</t>
  </si>
  <si>
    <t>МУ "Комитет культуры Администрации города Великие Луки"</t>
  </si>
  <si>
    <t xml:space="preserve">МБУК "Краеведческий музей города Великие Луки" </t>
  </si>
  <si>
    <t>МБУК "ВЦГБ имени М.И. Семевского"</t>
  </si>
  <si>
    <t>МБУК "Великолукский драматический театр"</t>
  </si>
  <si>
    <t>МБУК "ДК ЛК"</t>
  </si>
  <si>
    <t>МБУК "ГДК имени Ленина"</t>
  </si>
  <si>
    <t>МБУ ДО "ДМШ №1 им. М.П.Мусоргского"</t>
  </si>
  <si>
    <t>МБУ ДО "Центр эстетического воспитания"</t>
  </si>
  <si>
    <t>МБУ ДО "ДХШ им. А.А.Большакова"</t>
  </si>
  <si>
    <t>МУ "УЖКХ"</t>
  </si>
  <si>
    <t>Подпрограмма 1                                                  «Организация и проведение культурно-досуговой деятельности»</t>
  </si>
  <si>
    <t>Основное мероприятие 1:                                        Организация досуга граждан и проведение массовых мероприятий культурной направленности</t>
  </si>
  <si>
    <t>Основное мероприятие 2:                                           Укрепление материально-технической базы</t>
  </si>
  <si>
    <t>Подпрограмма 2                                                         "Развитие музейного дела"</t>
  </si>
  <si>
    <t xml:space="preserve">Основное мероприятие 1:                                       Предоставление музейных услуг населению
</t>
  </si>
  <si>
    <t>1.1 Обеспечение сбора, учета, сохранности и доступа к музейным коллекциям (фондам)</t>
  </si>
  <si>
    <t>Основное мероприятие 2:                                        Укрепление материально-технической базы</t>
  </si>
  <si>
    <t>2.1. Приобретение сервера для хранения изображений оцифрованных фондовых предметов для внесения в Государственный каталог Музейного фонда РФ</t>
  </si>
  <si>
    <t>2.2.Замена витражных окон второго этажа в здании краеведческого музея по адресу: пл. Матросова, д.1</t>
  </si>
  <si>
    <t>2.3. Установка рольставней на витражные окна первого этажа на двух фасадах здания краеведческого музея, пл. А.Матросова, д.1</t>
  </si>
  <si>
    <t>2.4. Монтаж системы видеонаблюдения на объекте "Мемориальный дом-музей  академика И.М.Виноградова"</t>
  </si>
  <si>
    <t>2.5. Ремонт кровли и системы отливов здания Мемориального дома-музея акад.И.М.Виноградова по адресу: ул Ставского, д.48</t>
  </si>
  <si>
    <t>2.6. Создание дополнительного пространства на территории МДМ им.академика И.М.Виноградова по адресу: ул. Ставского, д.48</t>
  </si>
  <si>
    <t>Подпрограмма 3                                                        «Развитие библиотечного дела»</t>
  </si>
  <si>
    <t xml:space="preserve"> МБУК "ВЦГБ имени М.И. Семевского"</t>
  </si>
  <si>
    <t xml:space="preserve">Основное мероприятие 1:                                           Предоставление библиотечных услуг населению
</t>
  </si>
  <si>
    <t>Подпрограмма 4                                                         "Развитие театрального искусства"</t>
  </si>
  <si>
    <t xml:space="preserve"> МБУК "Великолукский драматический театр"</t>
  </si>
  <si>
    <t xml:space="preserve">Основное мероприятие 1:                                          Предоставление театральных услуг населению
</t>
  </si>
  <si>
    <t>Основное мероприятие 2:                                         Укрепление материально-технической базы</t>
  </si>
  <si>
    <t>2.1. Софинансированиет по объекту "Реконструкция здания и техническое переоснащение МБУК "Великолукский драматический театр"</t>
  </si>
  <si>
    <t>2.2.Приобретение технологического оборудования ии оформление документации</t>
  </si>
  <si>
    <t>2.3. Осуществление авторского надзора на объекте "Реконструкция и техническое переоснащение муниципального учреждения культуры  -  Великолукский драматический театр"</t>
  </si>
  <si>
    <t>2.4.Подготовка и изготовление итоговой электронной версии документации по объекту "Реконструкция и техническое переоснащение МБУК Ввеликолукский драматический театр"</t>
  </si>
  <si>
    <t>2.5. 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численностью до 300 тысяч жителей (укрепление материально-технической базы, создание  новых постановок)</t>
  </si>
  <si>
    <t>2.6. Постановка тематического спектакля к 75-летию освобождения города Великие Луки от немецко-фашистских захватчиков</t>
  </si>
  <si>
    <t>2.7. Приобретение легкового автомобиля</t>
  </si>
  <si>
    <t>2.8. Участие в фестивалях, конкурсах</t>
  </si>
  <si>
    <t>Подпрограмма 5                                                        "Развитие культуры города Великие Луки"</t>
  </si>
  <si>
    <t xml:space="preserve">МУ "Комитет культуры Администрации города Великие Луки" </t>
  </si>
  <si>
    <t xml:space="preserve">Основное мероприятие 1:                                        Проведение эффективной кадровой политики по поддержке кадрового потенциала и повышению его профессионализма, создание условий для творческого развития одаренной молодежи
</t>
  </si>
  <si>
    <t xml:space="preserve">Основное мероприятие 2:                                                 Обеспечение условий для сохранения объектов историко-культурного наследия – памятников архитектуры, истории, искусства, природы и других культурных ценностей Великих Лук
</t>
  </si>
  <si>
    <t xml:space="preserve">Основное мероприятие 3:                                          Укрепление патриотизма жителей города
</t>
  </si>
  <si>
    <t>Федеральный проект "Культурная среда"</t>
  </si>
  <si>
    <t>Строительство, реконструкция, реставрация, капитальный и текущий ремонт, техническое перевооружение государственных и муниципальных учреждений культуры и учреждений дополнительного образования в сфере культуры, приобретение объектов недвижимого имущества</t>
  </si>
  <si>
    <t>Основное мероприятие 4:                                                 Строительство, реконструкция, капитальный ремонт, техническое переоснащение учреждений дополнительного образования в сфере культуры</t>
  </si>
  <si>
    <t>Подпрограмма 6                                                   "Комплексные меры по содержанию и благоустройству воинских захоронений на территории города Великие Луки"</t>
  </si>
  <si>
    <t xml:space="preserve">Основное мероприятие 1: Обеспечение сохранения и восстановления воинских захоронений, памятников и памятных знаков, увековечивающих память погибших при защите Отечества, на территории города Великие Луки
</t>
  </si>
  <si>
    <t>Подпрограмма 7                                                   "Обеспечение условий реализации исполнения муниципальной программы "Культура, сохранение культурного наследия, развитие туризма в муниципальном образовании «Город Великие Луки»"</t>
  </si>
  <si>
    <t xml:space="preserve">Основное мероприятие 1:                                      Обеспечение эффективного исполнения полномочий ответственного исполнителя муниципальной программы (аппарат, центральная бухгалтерия)
</t>
  </si>
  <si>
    <t>Подпрограмма 8                                                           "Развитие туризма в городе Великие Луки"</t>
  </si>
  <si>
    <t xml:space="preserve">Основное мероприятие 1:                                           Формирование и развитие туристического кластера на территории города Великие Луки
</t>
  </si>
  <si>
    <t xml:space="preserve">Приложение №  2   к постановлению Администрации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</si>
</sst>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name val="Calibri"/>
      <family val="2"/>
      <charset val="204"/>
    </font>
    <font>
      <sz val="16"/>
      <color rgb="FFFF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1" applyFont="1" applyAlignment="1">
      <alignment horizontal="justify" vertical="top" wrapText="1"/>
    </xf>
    <xf numFmtId="0" fontId="2" fillId="0" borderId="0" xfId="1" applyFont="1"/>
    <xf numFmtId="0" fontId="3" fillId="0" borderId="0" xfId="1" applyFont="1" applyAlignment="1">
      <alignment vertical="top"/>
    </xf>
    <xf numFmtId="0" fontId="3" fillId="2" borderId="0" xfId="1" applyFont="1" applyFill="1" applyAlignment="1">
      <alignment vertical="top"/>
    </xf>
    <xf numFmtId="164" fontId="2" fillId="0" borderId="0" xfId="1" applyNumberFormat="1" applyFont="1" applyAlignment="1">
      <alignment vertical="top" wrapText="1"/>
    </xf>
    <xf numFmtId="0" fontId="2" fillId="0" borderId="0" xfId="1" applyFont="1" applyAlignment="1">
      <alignment vertical="top" wrapText="1"/>
    </xf>
    <xf numFmtId="0" fontId="3" fillId="0" borderId="0" xfId="1" applyFont="1" applyAlignment="1">
      <alignment vertical="top" wrapText="1"/>
    </xf>
    <xf numFmtId="164" fontId="2" fillId="0" borderId="0" xfId="1" applyNumberFormat="1" applyFont="1" applyAlignment="1">
      <alignment horizontal="justify" vertical="top" wrapText="1"/>
    </xf>
    <xf numFmtId="0" fontId="6" fillId="0" borderId="2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left" vertical="center" wrapText="1"/>
    </xf>
    <xf numFmtId="164" fontId="5" fillId="3" borderId="2" xfId="1" applyNumberFormat="1" applyFont="1" applyFill="1" applyBorder="1" applyAlignment="1">
      <alignment horizontal="center" vertical="center"/>
    </xf>
    <xf numFmtId="164" fontId="5" fillId="2" borderId="2" xfId="1" applyNumberFormat="1" applyFont="1" applyFill="1" applyBorder="1" applyAlignment="1">
      <alignment horizontal="center" vertical="center"/>
    </xf>
    <xf numFmtId="0" fontId="5" fillId="0" borderId="5" xfId="1" applyFont="1" applyBorder="1" applyAlignment="1">
      <alignment vertical="center" wrapText="1"/>
    </xf>
    <xf numFmtId="164" fontId="5" fillId="0" borderId="2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vertical="center" wrapText="1"/>
    </xf>
    <xf numFmtId="0" fontId="7" fillId="0" borderId="2" xfId="1" applyFont="1" applyBorder="1" applyAlignment="1">
      <alignment wrapText="1"/>
    </xf>
    <xf numFmtId="0" fontId="7" fillId="0" borderId="2" xfId="1" applyFont="1" applyBorder="1" applyAlignment="1">
      <alignment vertical="center" wrapText="1"/>
    </xf>
    <xf numFmtId="0" fontId="6" fillId="0" borderId="2" xfId="1" applyFont="1" applyBorder="1" applyAlignment="1">
      <alignment horizontal="left" vertical="center" wrapText="1"/>
    </xf>
    <xf numFmtId="164" fontId="6" fillId="3" borderId="2" xfId="1" applyNumberFormat="1" applyFont="1" applyFill="1" applyBorder="1" applyAlignment="1">
      <alignment horizontal="center" vertical="center"/>
    </xf>
    <xf numFmtId="0" fontId="6" fillId="0" borderId="2" xfId="1" applyFont="1" applyBorder="1" applyAlignment="1">
      <alignment vertical="center" wrapText="1"/>
    </xf>
    <xf numFmtId="164" fontId="6" fillId="2" borderId="2" xfId="1" applyNumberFormat="1" applyFont="1" applyFill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0" fontId="6" fillId="0" borderId="5" xfId="1" applyFont="1" applyBorder="1" applyAlignment="1">
      <alignment horizontal="left" vertical="center" wrapText="1"/>
    </xf>
    <xf numFmtId="164" fontId="8" fillId="0" borderId="2" xfId="1" applyNumberFormat="1" applyFont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164" fontId="6" fillId="0" borderId="2" xfId="1" applyNumberFormat="1" applyFont="1" applyBorder="1" applyAlignment="1">
      <alignment horizontal="left" vertical="center"/>
    </xf>
    <xf numFmtId="0" fontId="6" fillId="0" borderId="4" xfId="1" applyFont="1" applyBorder="1" applyAlignment="1">
      <alignment horizontal="left" vertical="center" wrapText="1"/>
    </xf>
    <xf numFmtId="0" fontId="6" fillId="0" borderId="5" xfId="1" applyFont="1" applyBorder="1" applyAlignment="1">
      <alignment vertical="center" wrapText="1"/>
    </xf>
    <xf numFmtId="0" fontId="9" fillId="0" borderId="2" xfId="1" applyFont="1" applyBorder="1" applyAlignment="1">
      <alignment wrapText="1"/>
    </xf>
    <xf numFmtId="0" fontId="9" fillId="0" borderId="2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6" fillId="4" borderId="2" xfId="1" applyFont="1" applyFill="1" applyBorder="1" applyAlignment="1">
      <alignment horizontal="left" vertical="center" wrapText="1"/>
    </xf>
    <xf numFmtId="0" fontId="6" fillId="4" borderId="2" xfId="1" applyFont="1" applyFill="1" applyBorder="1" applyAlignment="1">
      <alignment vertical="center" wrapText="1"/>
    </xf>
    <xf numFmtId="0" fontId="10" fillId="0" borderId="0" xfId="1" applyFont="1"/>
    <xf numFmtId="0" fontId="11" fillId="5" borderId="0" xfId="1" applyFont="1" applyFill="1"/>
    <xf numFmtId="0" fontId="11" fillId="0" borderId="0" xfId="1" applyFont="1"/>
    <xf numFmtId="0" fontId="10" fillId="5" borderId="0" xfId="1" applyFont="1" applyFill="1"/>
    <xf numFmtId="0" fontId="2" fillId="5" borderId="0" xfId="1" applyFont="1" applyFill="1"/>
    <xf numFmtId="0" fontId="6" fillId="3" borderId="3" xfId="1" applyFont="1" applyFill="1" applyBorder="1" applyAlignment="1">
      <alignment horizontal="center" vertical="top" wrapText="1"/>
    </xf>
    <xf numFmtId="0" fontId="6" fillId="3" borderId="5" xfId="1" applyFont="1" applyFill="1" applyBorder="1" applyAlignment="1">
      <alignment horizontal="center" vertical="top" wrapText="1"/>
    </xf>
    <xf numFmtId="0" fontId="6" fillId="0" borderId="3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6" fillId="3" borderId="6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top" wrapText="1"/>
    </xf>
    <xf numFmtId="0" fontId="6" fillId="0" borderId="7" xfId="1" applyFont="1" applyBorder="1" applyAlignment="1">
      <alignment horizontal="center" vertical="top" wrapText="1"/>
    </xf>
    <xf numFmtId="0" fontId="6" fillId="0" borderId="8" xfId="1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top" wrapText="1"/>
    </xf>
    <xf numFmtId="0" fontId="6" fillId="4" borderId="2" xfId="1" applyFont="1" applyFill="1" applyBorder="1" applyAlignment="1">
      <alignment horizontal="center" vertical="top" wrapText="1"/>
    </xf>
    <xf numFmtId="0" fontId="6" fillId="3" borderId="2" xfId="1" applyFont="1" applyFill="1" applyBorder="1" applyAlignment="1">
      <alignment horizontal="center" vertical="top" wrapText="1"/>
    </xf>
    <xf numFmtId="0" fontId="6" fillId="3" borderId="4" xfId="1" applyFont="1" applyFill="1" applyBorder="1" applyAlignment="1">
      <alignment horizontal="center" vertical="top" wrapText="1"/>
    </xf>
    <xf numFmtId="0" fontId="6" fillId="3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top" wrapText="1"/>
    </xf>
    <xf numFmtId="2" fontId="6" fillId="3" borderId="2" xfId="1" applyNumberFormat="1" applyFont="1" applyFill="1" applyBorder="1" applyAlignment="1">
      <alignment horizontal="center" vertical="center" wrapText="1"/>
    </xf>
    <xf numFmtId="2" fontId="6" fillId="0" borderId="2" xfId="1" applyNumberFormat="1" applyFont="1" applyBorder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8"/>
  <sheetViews>
    <sheetView tabSelected="1" view="pageBreakPreview" zoomScale="70" zoomScaleNormal="70" zoomScaleSheetLayoutView="70" zoomScalePageLayoutView="63" workbookViewId="0">
      <selection activeCell="A19" sqref="A19:A22"/>
    </sheetView>
  </sheetViews>
  <sheetFormatPr defaultRowHeight="15"/>
  <cols>
    <col min="1" max="1" width="50.5703125" style="1" customWidth="1"/>
    <col min="2" max="2" width="53.7109375" style="2" customWidth="1"/>
    <col min="3" max="6" width="14.7109375" style="2" customWidth="1"/>
    <col min="7" max="7" width="14.7109375" style="41" customWidth="1"/>
    <col min="8" max="11" width="14.7109375" style="2" customWidth="1"/>
    <col min="12" max="256" width="9.140625" style="2"/>
    <col min="257" max="257" width="50.5703125" style="2" customWidth="1"/>
    <col min="258" max="258" width="53.7109375" style="2" customWidth="1"/>
    <col min="259" max="267" width="14.7109375" style="2" customWidth="1"/>
    <col min="268" max="512" width="9.140625" style="2"/>
    <col min="513" max="513" width="50.5703125" style="2" customWidth="1"/>
    <col min="514" max="514" width="53.7109375" style="2" customWidth="1"/>
    <col min="515" max="523" width="14.7109375" style="2" customWidth="1"/>
    <col min="524" max="768" width="9.140625" style="2"/>
    <col min="769" max="769" width="50.5703125" style="2" customWidth="1"/>
    <col min="770" max="770" width="53.7109375" style="2" customWidth="1"/>
    <col min="771" max="779" width="14.7109375" style="2" customWidth="1"/>
    <col min="780" max="1024" width="9.140625" style="2"/>
    <col min="1025" max="1025" width="50.5703125" style="2" customWidth="1"/>
    <col min="1026" max="1026" width="53.7109375" style="2" customWidth="1"/>
    <col min="1027" max="1035" width="14.7109375" style="2" customWidth="1"/>
    <col min="1036" max="1280" width="9.140625" style="2"/>
    <col min="1281" max="1281" width="50.5703125" style="2" customWidth="1"/>
    <col min="1282" max="1282" width="53.7109375" style="2" customWidth="1"/>
    <col min="1283" max="1291" width="14.7109375" style="2" customWidth="1"/>
    <col min="1292" max="1536" width="9.140625" style="2"/>
    <col min="1537" max="1537" width="50.5703125" style="2" customWidth="1"/>
    <col min="1538" max="1538" width="53.7109375" style="2" customWidth="1"/>
    <col min="1539" max="1547" width="14.7109375" style="2" customWidth="1"/>
    <col min="1548" max="1792" width="9.140625" style="2"/>
    <col min="1793" max="1793" width="50.5703125" style="2" customWidth="1"/>
    <col min="1794" max="1794" width="53.7109375" style="2" customWidth="1"/>
    <col min="1795" max="1803" width="14.7109375" style="2" customWidth="1"/>
    <col min="1804" max="2048" width="9.140625" style="2"/>
    <col min="2049" max="2049" width="50.5703125" style="2" customWidth="1"/>
    <col min="2050" max="2050" width="53.7109375" style="2" customWidth="1"/>
    <col min="2051" max="2059" width="14.7109375" style="2" customWidth="1"/>
    <col min="2060" max="2304" width="9.140625" style="2"/>
    <col min="2305" max="2305" width="50.5703125" style="2" customWidth="1"/>
    <col min="2306" max="2306" width="53.7109375" style="2" customWidth="1"/>
    <col min="2307" max="2315" width="14.7109375" style="2" customWidth="1"/>
    <col min="2316" max="2560" width="9.140625" style="2"/>
    <col min="2561" max="2561" width="50.5703125" style="2" customWidth="1"/>
    <col min="2562" max="2562" width="53.7109375" style="2" customWidth="1"/>
    <col min="2563" max="2571" width="14.7109375" style="2" customWidth="1"/>
    <col min="2572" max="2816" width="9.140625" style="2"/>
    <col min="2817" max="2817" width="50.5703125" style="2" customWidth="1"/>
    <col min="2818" max="2818" width="53.7109375" style="2" customWidth="1"/>
    <col min="2819" max="2827" width="14.7109375" style="2" customWidth="1"/>
    <col min="2828" max="3072" width="9.140625" style="2"/>
    <col min="3073" max="3073" width="50.5703125" style="2" customWidth="1"/>
    <col min="3074" max="3074" width="53.7109375" style="2" customWidth="1"/>
    <col min="3075" max="3083" width="14.7109375" style="2" customWidth="1"/>
    <col min="3084" max="3328" width="9.140625" style="2"/>
    <col min="3329" max="3329" width="50.5703125" style="2" customWidth="1"/>
    <col min="3330" max="3330" width="53.7109375" style="2" customWidth="1"/>
    <col min="3331" max="3339" width="14.7109375" style="2" customWidth="1"/>
    <col min="3340" max="3584" width="9.140625" style="2"/>
    <col min="3585" max="3585" width="50.5703125" style="2" customWidth="1"/>
    <col min="3586" max="3586" width="53.7109375" style="2" customWidth="1"/>
    <col min="3587" max="3595" width="14.7109375" style="2" customWidth="1"/>
    <col min="3596" max="3840" width="9.140625" style="2"/>
    <col min="3841" max="3841" width="50.5703125" style="2" customWidth="1"/>
    <col min="3842" max="3842" width="53.7109375" style="2" customWidth="1"/>
    <col min="3843" max="3851" width="14.7109375" style="2" customWidth="1"/>
    <col min="3852" max="4096" width="9.140625" style="2"/>
    <col min="4097" max="4097" width="50.5703125" style="2" customWidth="1"/>
    <col min="4098" max="4098" width="53.7109375" style="2" customWidth="1"/>
    <col min="4099" max="4107" width="14.7109375" style="2" customWidth="1"/>
    <col min="4108" max="4352" width="9.140625" style="2"/>
    <col min="4353" max="4353" width="50.5703125" style="2" customWidth="1"/>
    <col min="4354" max="4354" width="53.7109375" style="2" customWidth="1"/>
    <col min="4355" max="4363" width="14.7109375" style="2" customWidth="1"/>
    <col min="4364" max="4608" width="9.140625" style="2"/>
    <col min="4609" max="4609" width="50.5703125" style="2" customWidth="1"/>
    <col min="4610" max="4610" width="53.7109375" style="2" customWidth="1"/>
    <col min="4611" max="4619" width="14.7109375" style="2" customWidth="1"/>
    <col min="4620" max="4864" width="9.140625" style="2"/>
    <col min="4865" max="4865" width="50.5703125" style="2" customWidth="1"/>
    <col min="4866" max="4866" width="53.7109375" style="2" customWidth="1"/>
    <col min="4867" max="4875" width="14.7109375" style="2" customWidth="1"/>
    <col min="4876" max="5120" width="9.140625" style="2"/>
    <col min="5121" max="5121" width="50.5703125" style="2" customWidth="1"/>
    <col min="5122" max="5122" width="53.7109375" style="2" customWidth="1"/>
    <col min="5123" max="5131" width="14.7109375" style="2" customWidth="1"/>
    <col min="5132" max="5376" width="9.140625" style="2"/>
    <col min="5377" max="5377" width="50.5703125" style="2" customWidth="1"/>
    <col min="5378" max="5378" width="53.7109375" style="2" customWidth="1"/>
    <col min="5379" max="5387" width="14.7109375" style="2" customWidth="1"/>
    <col min="5388" max="5632" width="9.140625" style="2"/>
    <col min="5633" max="5633" width="50.5703125" style="2" customWidth="1"/>
    <col min="5634" max="5634" width="53.7109375" style="2" customWidth="1"/>
    <col min="5635" max="5643" width="14.7109375" style="2" customWidth="1"/>
    <col min="5644" max="5888" width="9.140625" style="2"/>
    <col min="5889" max="5889" width="50.5703125" style="2" customWidth="1"/>
    <col min="5890" max="5890" width="53.7109375" style="2" customWidth="1"/>
    <col min="5891" max="5899" width="14.7109375" style="2" customWidth="1"/>
    <col min="5900" max="6144" width="9.140625" style="2"/>
    <col min="6145" max="6145" width="50.5703125" style="2" customWidth="1"/>
    <col min="6146" max="6146" width="53.7109375" style="2" customWidth="1"/>
    <col min="6147" max="6155" width="14.7109375" style="2" customWidth="1"/>
    <col min="6156" max="6400" width="9.140625" style="2"/>
    <col min="6401" max="6401" width="50.5703125" style="2" customWidth="1"/>
    <col min="6402" max="6402" width="53.7109375" style="2" customWidth="1"/>
    <col min="6403" max="6411" width="14.7109375" style="2" customWidth="1"/>
    <col min="6412" max="6656" width="9.140625" style="2"/>
    <col min="6657" max="6657" width="50.5703125" style="2" customWidth="1"/>
    <col min="6658" max="6658" width="53.7109375" style="2" customWidth="1"/>
    <col min="6659" max="6667" width="14.7109375" style="2" customWidth="1"/>
    <col min="6668" max="6912" width="9.140625" style="2"/>
    <col min="6913" max="6913" width="50.5703125" style="2" customWidth="1"/>
    <col min="6914" max="6914" width="53.7109375" style="2" customWidth="1"/>
    <col min="6915" max="6923" width="14.7109375" style="2" customWidth="1"/>
    <col min="6924" max="7168" width="9.140625" style="2"/>
    <col min="7169" max="7169" width="50.5703125" style="2" customWidth="1"/>
    <col min="7170" max="7170" width="53.7109375" style="2" customWidth="1"/>
    <col min="7171" max="7179" width="14.7109375" style="2" customWidth="1"/>
    <col min="7180" max="7424" width="9.140625" style="2"/>
    <col min="7425" max="7425" width="50.5703125" style="2" customWidth="1"/>
    <col min="7426" max="7426" width="53.7109375" style="2" customWidth="1"/>
    <col min="7427" max="7435" width="14.7109375" style="2" customWidth="1"/>
    <col min="7436" max="7680" width="9.140625" style="2"/>
    <col min="7681" max="7681" width="50.5703125" style="2" customWidth="1"/>
    <col min="7682" max="7682" width="53.7109375" style="2" customWidth="1"/>
    <col min="7683" max="7691" width="14.7109375" style="2" customWidth="1"/>
    <col min="7692" max="7936" width="9.140625" style="2"/>
    <col min="7937" max="7937" width="50.5703125" style="2" customWidth="1"/>
    <col min="7938" max="7938" width="53.7109375" style="2" customWidth="1"/>
    <col min="7939" max="7947" width="14.7109375" style="2" customWidth="1"/>
    <col min="7948" max="8192" width="9.140625" style="2"/>
    <col min="8193" max="8193" width="50.5703125" style="2" customWidth="1"/>
    <col min="8194" max="8194" width="53.7109375" style="2" customWidth="1"/>
    <col min="8195" max="8203" width="14.7109375" style="2" customWidth="1"/>
    <col min="8204" max="8448" width="9.140625" style="2"/>
    <col min="8449" max="8449" width="50.5703125" style="2" customWidth="1"/>
    <col min="8450" max="8450" width="53.7109375" style="2" customWidth="1"/>
    <col min="8451" max="8459" width="14.7109375" style="2" customWidth="1"/>
    <col min="8460" max="8704" width="9.140625" style="2"/>
    <col min="8705" max="8705" width="50.5703125" style="2" customWidth="1"/>
    <col min="8706" max="8706" width="53.7109375" style="2" customWidth="1"/>
    <col min="8707" max="8715" width="14.7109375" style="2" customWidth="1"/>
    <col min="8716" max="8960" width="9.140625" style="2"/>
    <col min="8961" max="8961" width="50.5703125" style="2" customWidth="1"/>
    <col min="8962" max="8962" width="53.7109375" style="2" customWidth="1"/>
    <col min="8963" max="8971" width="14.7109375" style="2" customWidth="1"/>
    <col min="8972" max="9216" width="9.140625" style="2"/>
    <col min="9217" max="9217" width="50.5703125" style="2" customWidth="1"/>
    <col min="9218" max="9218" width="53.7109375" style="2" customWidth="1"/>
    <col min="9219" max="9227" width="14.7109375" style="2" customWidth="1"/>
    <col min="9228" max="9472" width="9.140625" style="2"/>
    <col min="9473" max="9473" width="50.5703125" style="2" customWidth="1"/>
    <col min="9474" max="9474" width="53.7109375" style="2" customWidth="1"/>
    <col min="9475" max="9483" width="14.7109375" style="2" customWidth="1"/>
    <col min="9484" max="9728" width="9.140625" style="2"/>
    <col min="9729" max="9729" width="50.5703125" style="2" customWidth="1"/>
    <col min="9730" max="9730" width="53.7109375" style="2" customWidth="1"/>
    <col min="9731" max="9739" width="14.7109375" style="2" customWidth="1"/>
    <col min="9740" max="9984" width="9.140625" style="2"/>
    <col min="9985" max="9985" width="50.5703125" style="2" customWidth="1"/>
    <col min="9986" max="9986" width="53.7109375" style="2" customWidth="1"/>
    <col min="9987" max="9995" width="14.7109375" style="2" customWidth="1"/>
    <col min="9996" max="10240" width="9.140625" style="2"/>
    <col min="10241" max="10241" width="50.5703125" style="2" customWidth="1"/>
    <col min="10242" max="10242" width="53.7109375" style="2" customWidth="1"/>
    <col min="10243" max="10251" width="14.7109375" style="2" customWidth="1"/>
    <col min="10252" max="10496" width="9.140625" style="2"/>
    <col min="10497" max="10497" width="50.5703125" style="2" customWidth="1"/>
    <col min="10498" max="10498" width="53.7109375" style="2" customWidth="1"/>
    <col min="10499" max="10507" width="14.7109375" style="2" customWidth="1"/>
    <col min="10508" max="10752" width="9.140625" style="2"/>
    <col min="10753" max="10753" width="50.5703125" style="2" customWidth="1"/>
    <col min="10754" max="10754" width="53.7109375" style="2" customWidth="1"/>
    <col min="10755" max="10763" width="14.7109375" style="2" customWidth="1"/>
    <col min="10764" max="11008" width="9.140625" style="2"/>
    <col min="11009" max="11009" width="50.5703125" style="2" customWidth="1"/>
    <col min="11010" max="11010" width="53.7109375" style="2" customWidth="1"/>
    <col min="11011" max="11019" width="14.7109375" style="2" customWidth="1"/>
    <col min="11020" max="11264" width="9.140625" style="2"/>
    <col min="11265" max="11265" width="50.5703125" style="2" customWidth="1"/>
    <col min="11266" max="11266" width="53.7109375" style="2" customWidth="1"/>
    <col min="11267" max="11275" width="14.7109375" style="2" customWidth="1"/>
    <col min="11276" max="11520" width="9.140625" style="2"/>
    <col min="11521" max="11521" width="50.5703125" style="2" customWidth="1"/>
    <col min="11522" max="11522" width="53.7109375" style="2" customWidth="1"/>
    <col min="11523" max="11531" width="14.7109375" style="2" customWidth="1"/>
    <col min="11532" max="11776" width="9.140625" style="2"/>
    <col min="11777" max="11777" width="50.5703125" style="2" customWidth="1"/>
    <col min="11778" max="11778" width="53.7109375" style="2" customWidth="1"/>
    <col min="11779" max="11787" width="14.7109375" style="2" customWidth="1"/>
    <col min="11788" max="12032" width="9.140625" style="2"/>
    <col min="12033" max="12033" width="50.5703125" style="2" customWidth="1"/>
    <col min="12034" max="12034" width="53.7109375" style="2" customWidth="1"/>
    <col min="12035" max="12043" width="14.7109375" style="2" customWidth="1"/>
    <col min="12044" max="12288" width="9.140625" style="2"/>
    <col min="12289" max="12289" width="50.5703125" style="2" customWidth="1"/>
    <col min="12290" max="12290" width="53.7109375" style="2" customWidth="1"/>
    <col min="12291" max="12299" width="14.7109375" style="2" customWidth="1"/>
    <col min="12300" max="12544" width="9.140625" style="2"/>
    <col min="12545" max="12545" width="50.5703125" style="2" customWidth="1"/>
    <col min="12546" max="12546" width="53.7109375" style="2" customWidth="1"/>
    <col min="12547" max="12555" width="14.7109375" style="2" customWidth="1"/>
    <col min="12556" max="12800" width="9.140625" style="2"/>
    <col min="12801" max="12801" width="50.5703125" style="2" customWidth="1"/>
    <col min="12802" max="12802" width="53.7109375" style="2" customWidth="1"/>
    <col min="12803" max="12811" width="14.7109375" style="2" customWidth="1"/>
    <col min="12812" max="13056" width="9.140625" style="2"/>
    <col min="13057" max="13057" width="50.5703125" style="2" customWidth="1"/>
    <col min="13058" max="13058" width="53.7109375" style="2" customWidth="1"/>
    <col min="13059" max="13067" width="14.7109375" style="2" customWidth="1"/>
    <col min="13068" max="13312" width="9.140625" style="2"/>
    <col min="13313" max="13313" width="50.5703125" style="2" customWidth="1"/>
    <col min="13314" max="13314" width="53.7109375" style="2" customWidth="1"/>
    <col min="13315" max="13323" width="14.7109375" style="2" customWidth="1"/>
    <col min="13324" max="13568" width="9.140625" style="2"/>
    <col min="13569" max="13569" width="50.5703125" style="2" customWidth="1"/>
    <col min="13570" max="13570" width="53.7109375" style="2" customWidth="1"/>
    <col min="13571" max="13579" width="14.7109375" style="2" customWidth="1"/>
    <col min="13580" max="13824" width="9.140625" style="2"/>
    <col min="13825" max="13825" width="50.5703125" style="2" customWidth="1"/>
    <col min="13826" max="13826" width="53.7109375" style="2" customWidth="1"/>
    <col min="13827" max="13835" width="14.7109375" style="2" customWidth="1"/>
    <col min="13836" max="14080" width="9.140625" style="2"/>
    <col min="14081" max="14081" width="50.5703125" style="2" customWidth="1"/>
    <col min="14082" max="14082" width="53.7109375" style="2" customWidth="1"/>
    <col min="14083" max="14091" width="14.7109375" style="2" customWidth="1"/>
    <col min="14092" max="14336" width="9.140625" style="2"/>
    <col min="14337" max="14337" width="50.5703125" style="2" customWidth="1"/>
    <col min="14338" max="14338" width="53.7109375" style="2" customWidth="1"/>
    <col min="14339" max="14347" width="14.7109375" style="2" customWidth="1"/>
    <col min="14348" max="14592" width="9.140625" style="2"/>
    <col min="14593" max="14593" width="50.5703125" style="2" customWidth="1"/>
    <col min="14594" max="14594" width="53.7109375" style="2" customWidth="1"/>
    <col min="14595" max="14603" width="14.7109375" style="2" customWidth="1"/>
    <col min="14604" max="14848" width="9.140625" style="2"/>
    <col min="14849" max="14849" width="50.5703125" style="2" customWidth="1"/>
    <col min="14850" max="14850" width="53.7109375" style="2" customWidth="1"/>
    <col min="14851" max="14859" width="14.7109375" style="2" customWidth="1"/>
    <col min="14860" max="15104" width="9.140625" style="2"/>
    <col min="15105" max="15105" width="50.5703125" style="2" customWidth="1"/>
    <col min="15106" max="15106" width="53.7109375" style="2" customWidth="1"/>
    <col min="15107" max="15115" width="14.7109375" style="2" customWidth="1"/>
    <col min="15116" max="15360" width="9.140625" style="2"/>
    <col min="15361" max="15361" width="50.5703125" style="2" customWidth="1"/>
    <col min="15362" max="15362" width="53.7109375" style="2" customWidth="1"/>
    <col min="15363" max="15371" width="14.7109375" style="2" customWidth="1"/>
    <col min="15372" max="15616" width="9.140625" style="2"/>
    <col min="15617" max="15617" width="50.5703125" style="2" customWidth="1"/>
    <col min="15618" max="15618" width="53.7109375" style="2" customWidth="1"/>
    <col min="15619" max="15627" width="14.7109375" style="2" customWidth="1"/>
    <col min="15628" max="15872" width="9.140625" style="2"/>
    <col min="15873" max="15873" width="50.5703125" style="2" customWidth="1"/>
    <col min="15874" max="15874" width="53.7109375" style="2" customWidth="1"/>
    <col min="15875" max="15883" width="14.7109375" style="2" customWidth="1"/>
    <col min="15884" max="16128" width="9.140625" style="2"/>
    <col min="16129" max="16129" width="50.5703125" style="2" customWidth="1"/>
    <col min="16130" max="16130" width="53.7109375" style="2" customWidth="1"/>
    <col min="16131" max="16139" width="14.7109375" style="2" customWidth="1"/>
    <col min="16140" max="16384" width="9.140625" style="2"/>
  </cols>
  <sheetData>
    <row r="1" spans="1:11" ht="33.6" customHeight="1">
      <c r="C1" s="3"/>
      <c r="D1" s="3"/>
      <c r="E1" s="3" t="s">
        <v>68</v>
      </c>
      <c r="F1" s="3"/>
      <c r="G1" s="4"/>
      <c r="H1" s="3"/>
      <c r="I1" s="3"/>
      <c r="J1" s="3"/>
      <c r="K1" s="3"/>
    </row>
    <row r="2" spans="1:11" ht="15" customHeight="1">
      <c r="A2" s="5"/>
      <c r="B2" s="6"/>
      <c r="C2" s="7"/>
      <c r="D2" s="7"/>
      <c r="E2" s="60" t="s">
        <v>0</v>
      </c>
      <c r="F2" s="60"/>
      <c r="G2" s="60"/>
      <c r="H2" s="60"/>
      <c r="I2" s="60"/>
      <c r="J2" s="60"/>
      <c r="K2" s="60"/>
    </row>
    <row r="3" spans="1:11" ht="36" customHeight="1">
      <c r="A3" s="8"/>
      <c r="B3" s="7"/>
      <c r="C3" s="7"/>
      <c r="D3" s="7"/>
      <c r="E3" s="60"/>
      <c r="F3" s="60"/>
      <c r="G3" s="60"/>
      <c r="H3" s="60"/>
      <c r="I3" s="60"/>
      <c r="J3" s="60"/>
      <c r="K3" s="60"/>
    </row>
    <row r="4" spans="1:11" ht="44.25" customHeight="1">
      <c r="A4" s="61" t="s">
        <v>1</v>
      </c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1" ht="35.25" customHeight="1">
      <c r="A5" s="62" t="s">
        <v>2</v>
      </c>
      <c r="B5" s="62" t="s">
        <v>3</v>
      </c>
      <c r="C5" s="62" t="s">
        <v>4</v>
      </c>
      <c r="D5" s="62"/>
      <c r="E5" s="62"/>
      <c r="F5" s="62"/>
      <c r="G5" s="62"/>
      <c r="H5" s="62"/>
      <c r="I5" s="62"/>
      <c r="J5" s="62"/>
      <c r="K5" s="62"/>
    </row>
    <row r="6" spans="1:11" ht="15.75">
      <c r="A6" s="62"/>
      <c r="B6" s="62"/>
      <c r="C6" s="9" t="s">
        <v>5</v>
      </c>
      <c r="D6" s="9" t="s">
        <v>6</v>
      </c>
      <c r="E6" s="9" t="s">
        <v>7</v>
      </c>
      <c r="F6" s="9" t="s">
        <v>8</v>
      </c>
      <c r="G6" s="10" t="s">
        <v>9</v>
      </c>
      <c r="H6" s="9" t="s">
        <v>10</v>
      </c>
      <c r="I6" s="9" t="s">
        <v>11</v>
      </c>
      <c r="J6" s="9" t="s">
        <v>12</v>
      </c>
      <c r="K6" s="9" t="s">
        <v>13</v>
      </c>
    </row>
    <row r="7" spans="1:11" ht="15.75">
      <c r="A7" s="9">
        <v>1</v>
      </c>
      <c r="B7" s="9">
        <v>2</v>
      </c>
      <c r="C7" s="11">
        <v>3</v>
      </c>
      <c r="D7" s="11">
        <v>4</v>
      </c>
      <c r="E7" s="11">
        <v>5</v>
      </c>
      <c r="F7" s="11">
        <v>6</v>
      </c>
      <c r="G7" s="12">
        <v>7</v>
      </c>
      <c r="H7" s="11">
        <v>8</v>
      </c>
      <c r="I7" s="11">
        <v>9</v>
      </c>
      <c r="J7" s="11">
        <v>10</v>
      </c>
      <c r="K7" s="9">
        <v>11</v>
      </c>
    </row>
    <row r="8" spans="1:11" ht="32.25" customHeight="1">
      <c r="A8" s="63" t="s">
        <v>14</v>
      </c>
      <c r="B8" s="13" t="s">
        <v>15</v>
      </c>
      <c r="C8" s="14">
        <f>C9+C10+C11+C12+C13+C14+C15+C16+C17+C18</f>
        <v>93484.300000000017</v>
      </c>
      <c r="D8" s="14">
        <f t="shared" ref="D8:I8" si="0">D9+D10+D11+D12+D13+D14+D15+D16+D17+D18</f>
        <v>97830.999999999985</v>
      </c>
      <c r="E8" s="14">
        <f t="shared" si="0"/>
        <v>108463.20000000003</v>
      </c>
      <c r="F8" s="14">
        <f t="shared" si="0"/>
        <v>117375.62</v>
      </c>
      <c r="G8" s="15">
        <f>G9+G10+G11+G12+G13+G14+G15+G16+G17+G18</f>
        <v>122531.2</v>
      </c>
      <c r="H8" s="14">
        <f t="shared" si="0"/>
        <v>151582</v>
      </c>
      <c r="I8" s="14">
        <f t="shared" si="0"/>
        <v>126634.70000000001</v>
      </c>
      <c r="J8" s="14">
        <f>J9+J10+J11+J12+J13+J14+J15+J16+J17+J18</f>
        <v>126643.8</v>
      </c>
      <c r="K8" s="14">
        <f>K9+K10+K11+K12+K13+K14+K15+K16+K17+K18</f>
        <v>944545.82000000007</v>
      </c>
    </row>
    <row r="9" spans="1:11" ht="33.75" customHeight="1">
      <c r="A9" s="64"/>
      <c r="B9" s="16" t="s">
        <v>16</v>
      </c>
      <c r="C9" s="15">
        <f t="shared" ref="C9:I9" si="1">C20+C80+C114+C118+C122</f>
        <v>12833.900000000001</v>
      </c>
      <c r="D9" s="15">
        <f t="shared" si="1"/>
        <v>14407.7</v>
      </c>
      <c r="E9" s="15">
        <f t="shared" si="1"/>
        <v>17487.900000000001</v>
      </c>
      <c r="F9" s="15">
        <f t="shared" si="1"/>
        <v>17222.3</v>
      </c>
      <c r="G9" s="15">
        <f t="shared" si="1"/>
        <v>16252.2</v>
      </c>
      <c r="H9" s="15">
        <f t="shared" si="1"/>
        <v>40562.800000000003</v>
      </c>
      <c r="I9" s="15">
        <f t="shared" si="1"/>
        <v>21580.6</v>
      </c>
      <c r="J9" s="15">
        <f>J20+J80+J114+J118+J122</f>
        <v>21589.5</v>
      </c>
      <c r="K9" s="17">
        <f>SUM(C9:J9)</f>
        <v>161936.9</v>
      </c>
    </row>
    <row r="10" spans="1:11" ht="30" customHeight="1">
      <c r="A10" s="64"/>
      <c r="B10" s="13" t="s">
        <v>17</v>
      </c>
      <c r="C10" s="17">
        <f t="shared" ref="C10:I10" si="2">C32+C84</f>
        <v>5186.5999999999995</v>
      </c>
      <c r="D10" s="17">
        <f t="shared" si="2"/>
        <v>6892.6</v>
      </c>
      <c r="E10" s="17">
        <f t="shared" si="2"/>
        <v>7173.2</v>
      </c>
      <c r="F10" s="17">
        <f t="shared" si="2"/>
        <v>8830.1</v>
      </c>
      <c r="G10" s="15">
        <f t="shared" si="2"/>
        <v>9947.0999999999985</v>
      </c>
      <c r="H10" s="17">
        <f t="shared" si="2"/>
        <v>9452.2000000000007</v>
      </c>
      <c r="I10" s="17">
        <f t="shared" si="2"/>
        <v>9296.9</v>
      </c>
      <c r="J10" s="17">
        <f>J32+J84</f>
        <v>9296.9</v>
      </c>
      <c r="K10" s="17">
        <f t="shared" ref="K10:K73" si="3">SUM(C10:J10)</f>
        <v>66075.600000000006</v>
      </c>
    </row>
    <row r="11" spans="1:11" ht="22.5" customHeight="1">
      <c r="A11" s="64"/>
      <c r="B11" s="18" t="s">
        <v>18</v>
      </c>
      <c r="C11" s="17">
        <f>C52+C86</f>
        <v>14367.1</v>
      </c>
      <c r="D11" s="17">
        <f t="shared" ref="D11:I11" si="4">D52+D86</f>
        <v>20519.599999999999</v>
      </c>
      <c r="E11" s="17">
        <f t="shared" si="4"/>
        <v>20865.2</v>
      </c>
      <c r="F11" s="17">
        <f t="shared" si="4"/>
        <v>22680.100000000002</v>
      </c>
      <c r="G11" s="15">
        <f t="shared" si="4"/>
        <v>23058.799999999999</v>
      </c>
      <c r="H11" s="17">
        <f t="shared" si="4"/>
        <v>24081.200000000001</v>
      </c>
      <c r="I11" s="17">
        <f t="shared" si="4"/>
        <v>22961.9</v>
      </c>
      <c r="J11" s="17">
        <f>J52+J86</f>
        <v>22961.9</v>
      </c>
      <c r="K11" s="17">
        <f t="shared" si="3"/>
        <v>171495.8</v>
      </c>
    </row>
    <row r="12" spans="1:11" ht="22.5" customHeight="1">
      <c r="A12" s="64"/>
      <c r="B12" s="18" t="s">
        <v>19</v>
      </c>
      <c r="C12" s="17">
        <f t="shared" ref="C12:H12" si="5">C58+C87</f>
        <v>42960.100000000006</v>
      </c>
      <c r="D12" s="17">
        <f t="shared" si="5"/>
        <v>30068</v>
      </c>
      <c r="E12" s="17">
        <f t="shared" si="5"/>
        <v>31693.9</v>
      </c>
      <c r="F12" s="17">
        <f t="shared" si="5"/>
        <v>34548.400000000001</v>
      </c>
      <c r="G12" s="15">
        <f t="shared" si="5"/>
        <v>35806.5</v>
      </c>
      <c r="H12" s="17">
        <f t="shared" si="5"/>
        <v>36418.699999999997</v>
      </c>
      <c r="I12" s="17">
        <f>I58+I87</f>
        <v>36419.800000000003</v>
      </c>
      <c r="J12" s="17">
        <f>J58+J87</f>
        <v>36420</v>
      </c>
      <c r="K12" s="17">
        <f t="shared" si="3"/>
        <v>284335.39999999997</v>
      </c>
    </row>
    <row r="13" spans="1:11" ht="22.5" customHeight="1">
      <c r="A13" s="64"/>
      <c r="B13" s="18" t="s">
        <v>20</v>
      </c>
      <c r="C13" s="17">
        <f t="shared" ref="C13:H13" si="6">C21</f>
        <v>7290.6</v>
      </c>
      <c r="D13" s="17">
        <f t="shared" si="6"/>
        <v>11305.2</v>
      </c>
      <c r="E13" s="17">
        <f t="shared" si="6"/>
        <v>14489.8</v>
      </c>
      <c r="F13" s="17">
        <f t="shared" si="6"/>
        <v>16103.300000000001</v>
      </c>
      <c r="G13" s="15">
        <f t="shared" si="6"/>
        <v>16362</v>
      </c>
      <c r="H13" s="17">
        <f t="shared" si="6"/>
        <v>20874.800000000003</v>
      </c>
      <c r="I13" s="17">
        <f>I21</f>
        <v>16610.7</v>
      </c>
      <c r="J13" s="17">
        <f>J21</f>
        <v>16610.7</v>
      </c>
      <c r="K13" s="17">
        <f t="shared" si="3"/>
        <v>119647.1</v>
      </c>
    </row>
    <row r="14" spans="1:11" ht="22.5" customHeight="1">
      <c r="A14" s="64"/>
      <c r="B14" s="18" t="s">
        <v>21</v>
      </c>
      <c r="C14" s="17">
        <f t="shared" ref="C14:H14" si="7">C22+C85</f>
        <v>10816</v>
      </c>
      <c r="D14" s="17">
        <f t="shared" si="7"/>
        <v>14637.9</v>
      </c>
      <c r="E14" s="17">
        <f t="shared" si="7"/>
        <v>16492.400000000001</v>
      </c>
      <c r="F14" s="17">
        <f t="shared" si="7"/>
        <v>17989.919999999998</v>
      </c>
      <c r="G14" s="15">
        <f t="shared" si="7"/>
        <v>21014.799999999999</v>
      </c>
      <c r="H14" s="17">
        <f t="shared" si="7"/>
        <v>19764.8</v>
      </c>
      <c r="I14" s="17">
        <f>I22+I85</f>
        <v>19764.8</v>
      </c>
      <c r="J14" s="17">
        <f>J22+J85</f>
        <v>19764.8</v>
      </c>
      <c r="K14" s="17">
        <f t="shared" si="3"/>
        <v>140245.42000000001</v>
      </c>
    </row>
    <row r="15" spans="1:11" ht="22.5" customHeight="1">
      <c r="A15" s="64"/>
      <c r="B15" s="18" t="s">
        <v>22</v>
      </c>
      <c r="C15" s="17">
        <f>C81</f>
        <v>10</v>
      </c>
      <c r="D15" s="17">
        <f t="shared" ref="D15:I17" si="8">D81</f>
        <v>0</v>
      </c>
      <c r="E15" s="17">
        <f t="shared" si="8"/>
        <v>215.79999999999981</v>
      </c>
      <c r="F15" s="17">
        <f t="shared" si="8"/>
        <v>0</v>
      </c>
      <c r="G15" s="15">
        <f t="shared" si="8"/>
        <v>0</v>
      </c>
      <c r="H15" s="17">
        <f t="shared" si="8"/>
        <v>0</v>
      </c>
      <c r="I15" s="17">
        <f t="shared" si="8"/>
        <v>0</v>
      </c>
      <c r="J15" s="17">
        <f>J81</f>
        <v>0</v>
      </c>
      <c r="K15" s="17">
        <f t="shared" si="3"/>
        <v>225.79999999999981</v>
      </c>
    </row>
    <row r="16" spans="1:11" ht="22.5" customHeight="1">
      <c r="A16" s="64"/>
      <c r="B16" s="19" t="s">
        <v>23</v>
      </c>
      <c r="C16" s="17">
        <f>C82</f>
        <v>20</v>
      </c>
      <c r="D16" s="17">
        <f t="shared" si="8"/>
        <v>0</v>
      </c>
      <c r="E16" s="17">
        <f t="shared" si="8"/>
        <v>45</v>
      </c>
      <c r="F16" s="17">
        <f t="shared" si="8"/>
        <v>0</v>
      </c>
      <c r="G16" s="15">
        <f t="shared" si="8"/>
        <v>2.5</v>
      </c>
      <c r="H16" s="17">
        <f t="shared" si="8"/>
        <v>0</v>
      </c>
      <c r="I16" s="17">
        <f t="shared" si="8"/>
        <v>0</v>
      </c>
      <c r="J16" s="17">
        <f>J82</f>
        <v>0</v>
      </c>
      <c r="K16" s="17">
        <f t="shared" si="3"/>
        <v>67.5</v>
      </c>
    </row>
    <row r="17" spans="1:11" ht="22.5" customHeight="1">
      <c r="A17" s="64"/>
      <c r="B17" s="20" t="s">
        <v>24</v>
      </c>
      <c r="C17" s="17">
        <f>C83</f>
        <v>0</v>
      </c>
      <c r="D17" s="17">
        <f t="shared" si="8"/>
        <v>0</v>
      </c>
      <c r="E17" s="17">
        <f t="shared" si="8"/>
        <v>0</v>
      </c>
      <c r="F17" s="17">
        <f t="shared" si="8"/>
        <v>0</v>
      </c>
      <c r="G17" s="15">
        <f t="shared" si="8"/>
        <v>49.4</v>
      </c>
      <c r="H17" s="17">
        <f t="shared" si="8"/>
        <v>427.5</v>
      </c>
      <c r="I17" s="17">
        <f t="shared" si="8"/>
        <v>0</v>
      </c>
      <c r="J17" s="17">
        <f>J83</f>
        <v>0</v>
      </c>
      <c r="K17" s="17">
        <f t="shared" si="3"/>
        <v>476.9</v>
      </c>
    </row>
    <row r="18" spans="1:11" ht="22.5" customHeight="1">
      <c r="A18" s="65"/>
      <c r="B18" s="18" t="s">
        <v>25</v>
      </c>
      <c r="C18" s="17">
        <f>C123</f>
        <v>0</v>
      </c>
      <c r="D18" s="17">
        <f t="shared" ref="D18:I18" si="9">D123</f>
        <v>0</v>
      </c>
      <c r="E18" s="17">
        <f t="shared" si="9"/>
        <v>0</v>
      </c>
      <c r="F18" s="17">
        <f t="shared" si="9"/>
        <v>1.5</v>
      </c>
      <c r="G18" s="15">
        <f t="shared" si="9"/>
        <v>37.9</v>
      </c>
      <c r="H18" s="17">
        <f t="shared" si="9"/>
        <v>0</v>
      </c>
      <c r="I18" s="17">
        <f t="shared" si="9"/>
        <v>0</v>
      </c>
      <c r="J18" s="17">
        <f>J123</f>
        <v>0</v>
      </c>
      <c r="K18" s="17">
        <f t="shared" si="3"/>
        <v>39.4</v>
      </c>
    </row>
    <row r="19" spans="1:11" ht="18.75" customHeight="1">
      <c r="A19" s="58" t="s">
        <v>26</v>
      </c>
      <c r="B19" s="21" t="s">
        <v>15</v>
      </c>
      <c r="C19" s="22">
        <f t="shared" ref="C19:H19" si="10">C20+C21+C22</f>
        <v>23186.2</v>
      </c>
      <c r="D19" s="22">
        <f t="shared" si="10"/>
        <v>31772.9</v>
      </c>
      <c r="E19" s="22">
        <f t="shared" si="10"/>
        <v>37869.4</v>
      </c>
      <c r="F19" s="22">
        <f t="shared" si="10"/>
        <v>38781.42</v>
      </c>
      <c r="G19" s="22">
        <f>G20+G21+G22</f>
        <v>41657.5</v>
      </c>
      <c r="H19" s="22">
        <f t="shared" si="10"/>
        <v>67256.600000000006</v>
      </c>
      <c r="I19" s="22">
        <f>I20+I21+I22</f>
        <v>45639.5</v>
      </c>
      <c r="J19" s="22">
        <f>J20+J21+J22</f>
        <v>45639.5</v>
      </c>
      <c r="K19" s="17">
        <f t="shared" si="3"/>
        <v>331803.02</v>
      </c>
    </row>
    <row r="20" spans="1:11" ht="31.5" customHeight="1">
      <c r="A20" s="58"/>
      <c r="B20" s="23" t="s">
        <v>16</v>
      </c>
      <c r="C20" s="24">
        <f t="shared" ref="C20:J22" si="11">C24+C28</f>
        <v>5109.6000000000004</v>
      </c>
      <c r="D20" s="24">
        <f t="shared" si="11"/>
        <v>5829.8</v>
      </c>
      <c r="E20" s="24">
        <f t="shared" si="11"/>
        <v>6887.2</v>
      </c>
      <c r="F20" s="24">
        <f t="shared" si="11"/>
        <v>4688.2</v>
      </c>
      <c r="G20" s="24">
        <f t="shared" si="11"/>
        <v>4280.7</v>
      </c>
      <c r="H20" s="24">
        <f t="shared" si="11"/>
        <v>26817</v>
      </c>
      <c r="I20" s="24">
        <f t="shared" si="11"/>
        <v>9464</v>
      </c>
      <c r="J20" s="24">
        <f t="shared" si="11"/>
        <v>9464</v>
      </c>
      <c r="K20" s="17">
        <f t="shared" si="3"/>
        <v>72540.5</v>
      </c>
    </row>
    <row r="21" spans="1:11" ht="22.5" customHeight="1">
      <c r="A21" s="58"/>
      <c r="B21" s="21" t="s">
        <v>20</v>
      </c>
      <c r="C21" s="25">
        <f t="shared" si="11"/>
        <v>7290.6</v>
      </c>
      <c r="D21" s="25">
        <f t="shared" si="11"/>
        <v>11305.2</v>
      </c>
      <c r="E21" s="25">
        <f t="shared" si="11"/>
        <v>14489.8</v>
      </c>
      <c r="F21" s="25">
        <f t="shared" si="11"/>
        <v>16103.300000000001</v>
      </c>
      <c r="G21" s="24">
        <f t="shared" si="11"/>
        <v>16362</v>
      </c>
      <c r="H21" s="25">
        <f t="shared" si="11"/>
        <v>20874.800000000003</v>
      </c>
      <c r="I21" s="25">
        <f t="shared" si="11"/>
        <v>16610.7</v>
      </c>
      <c r="J21" s="25">
        <f t="shared" si="11"/>
        <v>16610.7</v>
      </c>
      <c r="K21" s="17">
        <f t="shared" si="3"/>
        <v>119647.1</v>
      </c>
    </row>
    <row r="22" spans="1:11" ht="22.5" customHeight="1">
      <c r="A22" s="58"/>
      <c r="B22" s="23" t="s">
        <v>21</v>
      </c>
      <c r="C22" s="25">
        <f t="shared" si="11"/>
        <v>10786</v>
      </c>
      <c r="D22" s="25">
        <f t="shared" si="11"/>
        <v>14637.9</v>
      </c>
      <c r="E22" s="25">
        <f t="shared" si="11"/>
        <v>16492.400000000001</v>
      </c>
      <c r="F22" s="25">
        <f t="shared" si="11"/>
        <v>17989.919999999998</v>
      </c>
      <c r="G22" s="24">
        <f t="shared" si="11"/>
        <v>21014.799999999999</v>
      </c>
      <c r="H22" s="25">
        <f t="shared" si="11"/>
        <v>19564.8</v>
      </c>
      <c r="I22" s="25">
        <f t="shared" si="11"/>
        <v>19564.8</v>
      </c>
      <c r="J22" s="25">
        <f t="shared" si="11"/>
        <v>19564.8</v>
      </c>
      <c r="K22" s="17">
        <f t="shared" si="3"/>
        <v>139615.42000000001</v>
      </c>
    </row>
    <row r="23" spans="1:11" ht="18" customHeight="1">
      <c r="A23" s="59" t="s">
        <v>27</v>
      </c>
      <c r="B23" s="21" t="s">
        <v>15</v>
      </c>
      <c r="C23" s="24">
        <f t="shared" ref="C23:H23" si="12">C24+C25+C26</f>
        <v>21984.400000000001</v>
      </c>
      <c r="D23" s="25">
        <f t="shared" si="12"/>
        <v>31274.3</v>
      </c>
      <c r="E23" s="25">
        <f t="shared" si="12"/>
        <v>35659.5</v>
      </c>
      <c r="F23" s="25">
        <f t="shared" si="12"/>
        <v>37328.800000000003</v>
      </c>
      <c r="G23" s="24">
        <f t="shared" si="12"/>
        <v>41657.5</v>
      </c>
      <c r="H23" s="25">
        <f t="shared" si="12"/>
        <v>62992.5</v>
      </c>
      <c r="I23" s="25">
        <f>I24+I25+I26</f>
        <v>45639.5</v>
      </c>
      <c r="J23" s="25">
        <f>J24+J25+J26</f>
        <v>45639.5</v>
      </c>
      <c r="K23" s="17">
        <f t="shared" si="3"/>
        <v>322176</v>
      </c>
    </row>
    <row r="24" spans="1:11" ht="31.5" customHeight="1">
      <c r="A24" s="59"/>
      <c r="B24" s="23" t="s">
        <v>16</v>
      </c>
      <c r="C24" s="24">
        <v>4042.4</v>
      </c>
      <c r="D24" s="25">
        <v>5829.8</v>
      </c>
      <c r="E24" s="25">
        <f>7932.2-1000-45</f>
        <v>6887.2</v>
      </c>
      <c r="F24" s="25">
        <v>4688.2</v>
      </c>
      <c r="G24" s="24">
        <v>4280.7</v>
      </c>
      <c r="H24" s="25">
        <v>26817</v>
      </c>
      <c r="I24" s="25">
        <v>9464</v>
      </c>
      <c r="J24" s="25">
        <v>9464</v>
      </c>
      <c r="K24" s="17">
        <f t="shared" si="3"/>
        <v>71473.3</v>
      </c>
    </row>
    <row r="25" spans="1:11" ht="18.75" customHeight="1">
      <c r="A25" s="59"/>
      <c r="B25" s="23" t="s">
        <v>20</v>
      </c>
      <c r="C25" s="25">
        <v>7290.6</v>
      </c>
      <c r="D25" s="25">
        <v>11305.2</v>
      </c>
      <c r="E25" s="25">
        <f>12957.3+619</f>
        <v>13576.3</v>
      </c>
      <c r="F25" s="25">
        <v>14982.1</v>
      </c>
      <c r="G25" s="24">
        <v>16362</v>
      </c>
      <c r="H25" s="25">
        <v>16610.7</v>
      </c>
      <c r="I25" s="25">
        <v>16610.7</v>
      </c>
      <c r="J25" s="25">
        <v>16610.7</v>
      </c>
      <c r="K25" s="17">
        <f t="shared" si="3"/>
        <v>113348.3</v>
      </c>
    </row>
    <row r="26" spans="1:11" ht="18.75" customHeight="1">
      <c r="A26" s="59"/>
      <c r="B26" s="23" t="s">
        <v>21</v>
      </c>
      <c r="C26" s="25">
        <v>10651.4</v>
      </c>
      <c r="D26" s="25">
        <v>14139.3</v>
      </c>
      <c r="E26" s="25">
        <f>14660.6+535.4</f>
        <v>15196</v>
      </c>
      <c r="F26" s="25">
        <v>17658.5</v>
      </c>
      <c r="G26" s="24">
        <v>21014.799999999999</v>
      </c>
      <c r="H26" s="25">
        <v>19564.8</v>
      </c>
      <c r="I26" s="25">
        <v>19564.8</v>
      </c>
      <c r="J26" s="25">
        <v>19564.8</v>
      </c>
      <c r="K26" s="17">
        <f t="shared" si="3"/>
        <v>137354.4</v>
      </c>
    </row>
    <row r="27" spans="1:11" ht="19.5" customHeight="1">
      <c r="A27" s="44" t="s">
        <v>28</v>
      </c>
      <c r="B27" s="21" t="s">
        <v>15</v>
      </c>
      <c r="C27" s="24">
        <f t="shared" ref="C27:H27" si="13">C28+C29+C30</f>
        <v>1201.8</v>
      </c>
      <c r="D27" s="24">
        <f t="shared" si="13"/>
        <v>498.6</v>
      </c>
      <c r="E27" s="24">
        <f t="shared" si="13"/>
        <v>2209.8999999999996</v>
      </c>
      <c r="F27" s="24">
        <f>F28+F29+F30</f>
        <v>1452.6200000000001</v>
      </c>
      <c r="G27" s="24">
        <f t="shared" si="13"/>
        <v>0</v>
      </c>
      <c r="H27" s="24">
        <f t="shared" si="13"/>
        <v>4264.1000000000004</v>
      </c>
      <c r="I27" s="24">
        <f>I28+I29+I30</f>
        <v>0</v>
      </c>
      <c r="J27" s="24">
        <f>J28+J29+J30</f>
        <v>0</v>
      </c>
      <c r="K27" s="17">
        <f t="shared" si="3"/>
        <v>9627.02</v>
      </c>
    </row>
    <row r="28" spans="1:11" ht="35.25" customHeight="1">
      <c r="A28" s="52"/>
      <c r="B28" s="23" t="s">
        <v>16</v>
      </c>
      <c r="C28" s="24">
        <v>1067.2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17">
        <f t="shared" si="3"/>
        <v>1067.2</v>
      </c>
    </row>
    <row r="29" spans="1:11" ht="19.5" customHeight="1">
      <c r="A29" s="52"/>
      <c r="B29" s="23" t="s">
        <v>20</v>
      </c>
      <c r="C29" s="24">
        <v>0</v>
      </c>
      <c r="D29" s="24">
        <v>0</v>
      </c>
      <c r="E29" s="24">
        <v>913.5</v>
      </c>
      <c r="F29" s="24">
        <v>1121.2</v>
      </c>
      <c r="G29" s="24">
        <v>0</v>
      </c>
      <c r="H29" s="24">
        <v>4264.1000000000004</v>
      </c>
      <c r="I29" s="24">
        <v>0</v>
      </c>
      <c r="J29" s="24">
        <v>0</v>
      </c>
      <c r="K29" s="17">
        <f t="shared" si="3"/>
        <v>6298.8</v>
      </c>
    </row>
    <row r="30" spans="1:11" ht="19.5" customHeight="1">
      <c r="A30" s="45"/>
      <c r="B30" s="23" t="s">
        <v>21</v>
      </c>
      <c r="C30" s="24">
        <v>134.6</v>
      </c>
      <c r="D30" s="24">
        <v>498.6</v>
      </c>
      <c r="E30" s="24">
        <f>615+494.3+274.3-87.2</f>
        <v>1296.3999999999999</v>
      </c>
      <c r="F30" s="24">
        <f>34.4+238.02+59</f>
        <v>331.42</v>
      </c>
      <c r="G30" s="24">
        <v>0</v>
      </c>
      <c r="H30" s="24">
        <v>0</v>
      </c>
      <c r="I30" s="24">
        <v>0</v>
      </c>
      <c r="J30" s="24">
        <v>0</v>
      </c>
      <c r="K30" s="17">
        <f t="shared" si="3"/>
        <v>2261.02</v>
      </c>
    </row>
    <row r="31" spans="1:11" ht="21" customHeight="1">
      <c r="A31" s="56" t="s">
        <v>29</v>
      </c>
      <c r="B31" s="26" t="s">
        <v>15</v>
      </c>
      <c r="C31" s="22">
        <f t="shared" ref="C31:J31" si="14">C32</f>
        <v>4348.8999999999996</v>
      </c>
      <c r="D31" s="22">
        <f t="shared" si="14"/>
        <v>5752.1</v>
      </c>
      <c r="E31" s="22">
        <f t="shared" si="14"/>
        <v>6073</v>
      </c>
      <c r="F31" s="22">
        <f t="shared" si="14"/>
        <v>7745.8</v>
      </c>
      <c r="G31" s="22">
        <f t="shared" si="14"/>
        <v>8397.7999999999993</v>
      </c>
      <c r="H31" s="22">
        <f t="shared" si="14"/>
        <v>8107.8</v>
      </c>
      <c r="I31" s="22">
        <f t="shared" si="14"/>
        <v>7952.5</v>
      </c>
      <c r="J31" s="22">
        <f t="shared" si="14"/>
        <v>7952.5</v>
      </c>
      <c r="K31" s="17">
        <f t="shared" si="3"/>
        <v>56330.400000000001</v>
      </c>
    </row>
    <row r="32" spans="1:11" ht="24.75" customHeight="1">
      <c r="A32" s="56"/>
      <c r="B32" s="21" t="s">
        <v>17</v>
      </c>
      <c r="C32" s="25">
        <f t="shared" ref="C32:H32" si="15">C34+C38</f>
        <v>4348.8999999999996</v>
      </c>
      <c r="D32" s="25">
        <f t="shared" si="15"/>
        <v>5752.1</v>
      </c>
      <c r="E32" s="25">
        <f t="shared" si="15"/>
        <v>6073</v>
      </c>
      <c r="F32" s="25">
        <f>F34+F38</f>
        <v>7745.8</v>
      </c>
      <c r="G32" s="24">
        <f t="shared" si="15"/>
        <v>8397.7999999999993</v>
      </c>
      <c r="H32" s="25">
        <f t="shared" si="15"/>
        <v>8107.8</v>
      </c>
      <c r="I32" s="25">
        <f>I34+I38</f>
        <v>7952.5</v>
      </c>
      <c r="J32" s="25">
        <f>J34+J38</f>
        <v>7952.5</v>
      </c>
      <c r="K32" s="17">
        <f t="shared" si="3"/>
        <v>56330.400000000001</v>
      </c>
    </row>
    <row r="33" spans="1:11" ht="20.25" customHeight="1">
      <c r="A33" s="57" t="s">
        <v>30</v>
      </c>
      <c r="B33" s="21" t="s">
        <v>15</v>
      </c>
      <c r="C33" s="25">
        <f t="shared" ref="C33:J33" si="16">C34</f>
        <v>4281</v>
      </c>
      <c r="D33" s="25">
        <f t="shared" si="16"/>
        <v>5752.1</v>
      </c>
      <c r="E33" s="25">
        <f t="shared" si="16"/>
        <v>5983</v>
      </c>
      <c r="F33" s="25">
        <f t="shared" si="16"/>
        <v>7188.1</v>
      </c>
      <c r="G33" s="24">
        <f t="shared" si="16"/>
        <v>7763.7</v>
      </c>
      <c r="H33" s="25">
        <f t="shared" si="16"/>
        <v>7952.5</v>
      </c>
      <c r="I33" s="25">
        <f t="shared" si="16"/>
        <v>7952.5</v>
      </c>
      <c r="J33" s="25">
        <f t="shared" si="16"/>
        <v>7952.5</v>
      </c>
      <c r="K33" s="17">
        <f t="shared" si="3"/>
        <v>54825.4</v>
      </c>
    </row>
    <row r="34" spans="1:11" ht="21.75" customHeight="1">
      <c r="A34" s="57"/>
      <c r="B34" s="21" t="s">
        <v>17</v>
      </c>
      <c r="C34" s="25">
        <f>C36</f>
        <v>4281</v>
      </c>
      <c r="D34" s="25">
        <f>D36</f>
        <v>5752.1</v>
      </c>
      <c r="E34" s="25">
        <f>5782.2+200.8</f>
        <v>5983</v>
      </c>
      <c r="F34" s="25">
        <v>7188.1</v>
      </c>
      <c r="G34" s="24">
        <v>7763.7</v>
      </c>
      <c r="H34" s="25">
        <v>7952.5</v>
      </c>
      <c r="I34" s="25">
        <v>7952.5</v>
      </c>
      <c r="J34" s="25">
        <v>7952.5</v>
      </c>
      <c r="K34" s="17">
        <f t="shared" si="3"/>
        <v>54825.4</v>
      </c>
    </row>
    <row r="35" spans="1:11" ht="21.75" hidden="1" customHeight="1">
      <c r="A35" s="57" t="s">
        <v>31</v>
      </c>
      <c r="B35" s="21" t="s">
        <v>15</v>
      </c>
      <c r="C35" s="25">
        <f t="shared" ref="C35:J35" si="17">C36</f>
        <v>4281</v>
      </c>
      <c r="D35" s="25">
        <f t="shared" si="17"/>
        <v>5752.1</v>
      </c>
      <c r="E35" s="25">
        <f t="shared" si="17"/>
        <v>5811.4</v>
      </c>
      <c r="F35" s="25">
        <f t="shared" si="17"/>
        <v>5810.8</v>
      </c>
      <c r="G35" s="24">
        <f t="shared" si="17"/>
        <v>5810.8</v>
      </c>
      <c r="H35" s="25">
        <f t="shared" si="17"/>
        <v>5810.8</v>
      </c>
      <c r="I35" s="25">
        <f t="shared" si="17"/>
        <v>5810.8</v>
      </c>
      <c r="J35" s="25">
        <f t="shared" si="17"/>
        <v>5810.8</v>
      </c>
      <c r="K35" s="17">
        <f t="shared" si="3"/>
        <v>44898.500000000007</v>
      </c>
    </row>
    <row r="36" spans="1:11" ht="21.75" hidden="1" customHeight="1">
      <c r="A36" s="57"/>
      <c r="B36" s="21" t="s">
        <v>17</v>
      </c>
      <c r="C36" s="25">
        <f>3979.8+278.2+23</f>
        <v>4281</v>
      </c>
      <c r="D36" s="25">
        <f>4258+1474.1+20</f>
        <v>5752.1</v>
      </c>
      <c r="E36" s="27">
        <v>5811.4</v>
      </c>
      <c r="F36" s="27">
        <v>5810.8</v>
      </c>
      <c r="G36" s="28">
        <v>5810.8</v>
      </c>
      <c r="H36" s="27">
        <v>5810.8</v>
      </c>
      <c r="I36" s="27">
        <v>5810.8</v>
      </c>
      <c r="J36" s="27">
        <v>5810.8</v>
      </c>
      <c r="K36" s="17">
        <f t="shared" si="3"/>
        <v>44898.500000000007</v>
      </c>
    </row>
    <row r="37" spans="1:11" ht="15.75">
      <c r="A37" s="52" t="s">
        <v>32</v>
      </c>
      <c r="B37" s="21" t="s">
        <v>15</v>
      </c>
      <c r="C37" s="25">
        <f t="shared" ref="C37:J37" si="18">C38</f>
        <v>67.900000000000006</v>
      </c>
      <c r="D37" s="25">
        <f t="shared" si="18"/>
        <v>0</v>
      </c>
      <c r="E37" s="25">
        <f t="shared" si="18"/>
        <v>90</v>
      </c>
      <c r="F37" s="25">
        <f t="shared" si="18"/>
        <v>557.69999999999993</v>
      </c>
      <c r="G37" s="24">
        <f t="shared" si="18"/>
        <v>634.1</v>
      </c>
      <c r="H37" s="25">
        <f t="shared" si="18"/>
        <v>155.30000000000001</v>
      </c>
      <c r="I37" s="25">
        <f t="shared" si="18"/>
        <v>0</v>
      </c>
      <c r="J37" s="25">
        <f t="shared" si="18"/>
        <v>0</v>
      </c>
      <c r="K37" s="17">
        <f t="shared" si="3"/>
        <v>1504.9999999999998</v>
      </c>
    </row>
    <row r="38" spans="1:11" ht="21.75" customHeight="1">
      <c r="A38" s="45"/>
      <c r="B38" s="21" t="s">
        <v>17</v>
      </c>
      <c r="C38" s="25">
        <f>C40+C42+C44+C46+C48</f>
        <v>67.900000000000006</v>
      </c>
      <c r="D38" s="25">
        <f>D40+D42+D44+D46+D48</f>
        <v>0</v>
      </c>
      <c r="E38" s="25">
        <v>90</v>
      </c>
      <c r="F38" s="25">
        <f>10.9+30+256.3+31.2+53.7+151.6+24</f>
        <v>557.69999999999993</v>
      </c>
      <c r="G38" s="24">
        <v>634.1</v>
      </c>
      <c r="H38" s="25">
        <v>155.30000000000001</v>
      </c>
      <c r="I38" s="25">
        <v>0</v>
      </c>
      <c r="J38" s="25">
        <v>0</v>
      </c>
      <c r="K38" s="17">
        <f t="shared" si="3"/>
        <v>1504.9999999999998</v>
      </c>
    </row>
    <row r="39" spans="1:11" ht="21.75" hidden="1" customHeight="1">
      <c r="A39" s="44" t="s">
        <v>33</v>
      </c>
      <c r="B39" s="21" t="s">
        <v>15</v>
      </c>
      <c r="C39" s="25">
        <f t="shared" ref="C39:J39" si="19">C40</f>
        <v>0</v>
      </c>
      <c r="D39" s="25">
        <f t="shared" si="19"/>
        <v>0</v>
      </c>
      <c r="E39" s="25">
        <f t="shared" si="19"/>
        <v>199.4</v>
      </c>
      <c r="F39" s="25">
        <f t="shared" si="19"/>
        <v>0</v>
      </c>
      <c r="G39" s="24">
        <f t="shared" si="19"/>
        <v>0</v>
      </c>
      <c r="H39" s="25">
        <f t="shared" si="19"/>
        <v>0</v>
      </c>
      <c r="I39" s="25">
        <f t="shared" si="19"/>
        <v>0</v>
      </c>
      <c r="J39" s="25">
        <f t="shared" si="19"/>
        <v>0</v>
      </c>
      <c r="K39" s="17">
        <f t="shared" si="3"/>
        <v>199.4</v>
      </c>
    </row>
    <row r="40" spans="1:11" ht="27" hidden="1" customHeight="1">
      <c r="A40" s="45"/>
      <c r="B40" s="21" t="s">
        <v>17</v>
      </c>
      <c r="C40" s="25">
        <v>0</v>
      </c>
      <c r="D40" s="25">
        <v>0</v>
      </c>
      <c r="E40" s="25">
        <v>199.4</v>
      </c>
      <c r="F40" s="25">
        <v>0</v>
      </c>
      <c r="G40" s="24">
        <v>0</v>
      </c>
      <c r="H40" s="25">
        <v>0</v>
      </c>
      <c r="I40" s="25">
        <v>0</v>
      </c>
      <c r="J40" s="25">
        <v>0</v>
      </c>
      <c r="K40" s="17">
        <f t="shared" si="3"/>
        <v>199.4</v>
      </c>
    </row>
    <row r="41" spans="1:11" ht="21.75" hidden="1" customHeight="1">
      <c r="A41" s="44" t="s">
        <v>34</v>
      </c>
      <c r="B41" s="21" t="s">
        <v>15</v>
      </c>
      <c r="C41" s="25">
        <f t="shared" ref="C41:J41" si="20">C42</f>
        <v>0</v>
      </c>
      <c r="D41" s="25">
        <f t="shared" si="20"/>
        <v>0</v>
      </c>
      <c r="E41" s="25">
        <f t="shared" si="20"/>
        <v>1475.1</v>
      </c>
      <c r="F41" s="25">
        <f t="shared" si="20"/>
        <v>0</v>
      </c>
      <c r="G41" s="24">
        <f t="shared" si="20"/>
        <v>0</v>
      </c>
      <c r="H41" s="25">
        <f t="shared" si="20"/>
        <v>0</v>
      </c>
      <c r="I41" s="25">
        <f t="shared" si="20"/>
        <v>0</v>
      </c>
      <c r="J41" s="25">
        <f t="shared" si="20"/>
        <v>0</v>
      </c>
      <c r="K41" s="17">
        <f t="shared" si="3"/>
        <v>1475.1</v>
      </c>
    </row>
    <row r="42" spans="1:11" ht="21.75" hidden="1" customHeight="1">
      <c r="A42" s="45"/>
      <c r="B42" s="21" t="s">
        <v>17</v>
      </c>
      <c r="C42" s="25">
        <v>0</v>
      </c>
      <c r="D42" s="25">
        <v>0</v>
      </c>
      <c r="E42" s="25">
        <v>1475.1</v>
      </c>
      <c r="F42" s="25">
        <v>0</v>
      </c>
      <c r="G42" s="24">
        <v>0</v>
      </c>
      <c r="H42" s="25">
        <v>0</v>
      </c>
      <c r="I42" s="25">
        <v>0</v>
      </c>
      <c r="J42" s="25">
        <v>0</v>
      </c>
      <c r="K42" s="17">
        <f t="shared" si="3"/>
        <v>1475.1</v>
      </c>
    </row>
    <row r="43" spans="1:11" ht="21.75" hidden="1" customHeight="1">
      <c r="A43" s="44" t="s">
        <v>35</v>
      </c>
      <c r="B43" s="21" t="s">
        <v>15</v>
      </c>
      <c r="C43" s="25">
        <f t="shared" ref="C43:J43" si="21">C44</f>
        <v>0</v>
      </c>
      <c r="D43" s="25">
        <f t="shared" si="21"/>
        <v>0</v>
      </c>
      <c r="E43" s="25">
        <f t="shared" si="21"/>
        <v>0</v>
      </c>
      <c r="F43" s="25">
        <f t="shared" si="21"/>
        <v>0</v>
      </c>
      <c r="G43" s="24">
        <f t="shared" si="21"/>
        <v>0</v>
      </c>
      <c r="H43" s="25">
        <f t="shared" si="21"/>
        <v>0</v>
      </c>
      <c r="I43" s="25">
        <f t="shared" si="21"/>
        <v>0</v>
      </c>
      <c r="J43" s="25">
        <f t="shared" si="21"/>
        <v>0</v>
      </c>
      <c r="K43" s="17">
        <f t="shared" si="3"/>
        <v>0</v>
      </c>
    </row>
    <row r="44" spans="1:11" ht="33" hidden="1" customHeight="1">
      <c r="A44" s="45"/>
      <c r="B44" s="29" t="str">
        <f>B45</f>
        <v>Всего, в том числе:</v>
      </c>
      <c r="C44" s="25">
        <v>0</v>
      </c>
      <c r="D44" s="25">
        <v>0</v>
      </c>
      <c r="E44" s="25">
        <v>0</v>
      </c>
      <c r="F44" s="25">
        <v>0</v>
      </c>
      <c r="G44" s="24">
        <v>0</v>
      </c>
      <c r="H44" s="25">
        <v>0</v>
      </c>
      <c r="I44" s="25">
        <v>0</v>
      </c>
      <c r="J44" s="25">
        <v>0</v>
      </c>
      <c r="K44" s="17">
        <f t="shared" si="3"/>
        <v>0</v>
      </c>
    </row>
    <row r="45" spans="1:11" ht="21.75" hidden="1" customHeight="1">
      <c r="A45" s="44" t="s">
        <v>36</v>
      </c>
      <c r="B45" s="21" t="s">
        <v>15</v>
      </c>
      <c r="C45" s="25">
        <f t="shared" ref="C45:J45" si="22">C46</f>
        <v>67.900000000000006</v>
      </c>
      <c r="D45" s="25">
        <f t="shared" si="22"/>
        <v>0</v>
      </c>
      <c r="E45" s="25">
        <f t="shared" si="22"/>
        <v>0</v>
      </c>
      <c r="F45" s="25">
        <f t="shared" si="22"/>
        <v>0</v>
      </c>
      <c r="G45" s="24">
        <f t="shared" si="22"/>
        <v>0</v>
      </c>
      <c r="H45" s="25">
        <f t="shared" si="22"/>
        <v>0</v>
      </c>
      <c r="I45" s="25">
        <f t="shared" si="22"/>
        <v>0</v>
      </c>
      <c r="J45" s="25">
        <f t="shared" si="22"/>
        <v>0</v>
      </c>
      <c r="K45" s="17">
        <f t="shared" si="3"/>
        <v>67.900000000000006</v>
      </c>
    </row>
    <row r="46" spans="1:11" ht="30" hidden="1" customHeight="1">
      <c r="A46" s="45"/>
      <c r="B46" s="21" t="s">
        <v>17</v>
      </c>
      <c r="C46" s="25">
        <f>89.3-21.4</f>
        <v>67.900000000000006</v>
      </c>
      <c r="D46" s="25">
        <v>0</v>
      </c>
      <c r="E46" s="25">
        <v>0</v>
      </c>
      <c r="F46" s="25">
        <v>0</v>
      </c>
      <c r="G46" s="24">
        <v>0</v>
      </c>
      <c r="H46" s="25">
        <v>0</v>
      </c>
      <c r="I46" s="25">
        <v>0</v>
      </c>
      <c r="J46" s="25">
        <v>0</v>
      </c>
      <c r="K46" s="17">
        <f t="shared" si="3"/>
        <v>67.900000000000006</v>
      </c>
    </row>
    <row r="47" spans="1:11" ht="27" hidden="1" customHeight="1">
      <c r="A47" s="57" t="s">
        <v>37</v>
      </c>
      <c r="B47" s="21" t="s">
        <v>15</v>
      </c>
      <c r="C47" s="25">
        <f t="shared" ref="C47:J47" si="23">C48</f>
        <v>0</v>
      </c>
      <c r="D47" s="25">
        <f t="shared" si="23"/>
        <v>0</v>
      </c>
      <c r="E47" s="25">
        <f t="shared" si="23"/>
        <v>162.80000000000001</v>
      </c>
      <c r="F47" s="25">
        <f t="shared" si="23"/>
        <v>0</v>
      </c>
      <c r="G47" s="24">
        <f t="shared" si="23"/>
        <v>0</v>
      </c>
      <c r="H47" s="25">
        <f t="shared" si="23"/>
        <v>0</v>
      </c>
      <c r="I47" s="25">
        <f t="shared" si="23"/>
        <v>0</v>
      </c>
      <c r="J47" s="25">
        <f t="shared" si="23"/>
        <v>0</v>
      </c>
      <c r="K47" s="17">
        <f t="shared" si="3"/>
        <v>162.80000000000001</v>
      </c>
    </row>
    <row r="48" spans="1:11" ht="27" hidden="1" customHeight="1">
      <c r="A48" s="57"/>
      <c r="B48" s="30" t="s">
        <v>17</v>
      </c>
      <c r="C48" s="25">
        <v>0</v>
      </c>
      <c r="D48" s="25">
        <v>0</v>
      </c>
      <c r="E48" s="25">
        <v>162.80000000000001</v>
      </c>
      <c r="F48" s="25">
        <v>0</v>
      </c>
      <c r="G48" s="24">
        <v>0</v>
      </c>
      <c r="H48" s="25">
        <v>0</v>
      </c>
      <c r="I48" s="25">
        <v>0</v>
      </c>
      <c r="J48" s="25">
        <v>0</v>
      </c>
      <c r="K48" s="17">
        <f t="shared" si="3"/>
        <v>162.80000000000001</v>
      </c>
    </row>
    <row r="49" spans="1:11" ht="21" hidden="1" customHeight="1">
      <c r="A49" s="44" t="s">
        <v>38</v>
      </c>
      <c r="B49" s="21" t="s">
        <v>15</v>
      </c>
      <c r="C49" s="25">
        <f t="shared" ref="C49:J49" si="24">C50</f>
        <v>0</v>
      </c>
      <c r="D49" s="25">
        <f t="shared" si="24"/>
        <v>0</v>
      </c>
      <c r="E49" s="25">
        <f t="shared" si="24"/>
        <v>995</v>
      </c>
      <c r="F49" s="25">
        <f t="shared" si="24"/>
        <v>0</v>
      </c>
      <c r="G49" s="24">
        <f t="shared" si="24"/>
        <v>0</v>
      </c>
      <c r="H49" s="25">
        <f t="shared" si="24"/>
        <v>0</v>
      </c>
      <c r="I49" s="25">
        <f t="shared" si="24"/>
        <v>0</v>
      </c>
      <c r="J49" s="25">
        <f t="shared" si="24"/>
        <v>0</v>
      </c>
      <c r="K49" s="17">
        <f t="shared" si="3"/>
        <v>995</v>
      </c>
    </row>
    <row r="50" spans="1:11" ht="27.6" hidden="1" customHeight="1">
      <c r="A50" s="45"/>
      <c r="B50" s="30" t="s">
        <v>17</v>
      </c>
      <c r="C50" s="25">
        <v>0</v>
      </c>
      <c r="D50" s="25">
        <v>0</v>
      </c>
      <c r="E50" s="25">
        <v>995</v>
      </c>
      <c r="F50" s="25">
        <v>0</v>
      </c>
      <c r="G50" s="24">
        <v>0</v>
      </c>
      <c r="H50" s="25">
        <v>0</v>
      </c>
      <c r="I50" s="25">
        <v>0</v>
      </c>
      <c r="J50" s="25">
        <v>0</v>
      </c>
      <c r="K50" s="17">
        <f t="shared" si="3"/>
        <v>995</v>
      </c>
    </row>
    <row r="51" spans="1:11" ht="18.75" customHeight="1">
      <c r="A51" s="56" t="s">
        <v>39</v>
      </c>
      <c r="B51" s="21" t="s">
        <v>15</v>
      </c>
      <c r="C51" s="22">
        <f t="shared" ref="C51:J51" si="25">C52</f>
        <v>14367.1</v>
      </c>
      <c r="D51" s="22">
        <f t="shared" si="25"/>
        <v>20519.599999999999</v>
      </c>
      <c r="E51" s="22">
        <f t="shared" si="25"/>
        <v>20865.2</v>
      </c>
      <c r="F51" s="22">
        <f t="shared" si="25"/>
        <v>22530.100000000002</v>
      </c>
      <c r="G51" s="22">
        <f t="shared" si="25"/>
        <v>23032.5</v>
      </c>
      <c r="H51" s="22">
        <f t="shared" si="25"/>
        <v>24081.200000000001</v>
      </c>
      <c r="I51" s="22">
        <f t="shared" si="25"/>
        <v>22961.9</v>
      </c>
      <c r="J51" s="22">
        <f t="shared" si="25"/>
        <v>22961.9</v>
      </c>
      <c r="K51" s="17">
        <f t="shared" si="3"/>
        <v>171319.5</v>
      </c>
    </row>
    <row r="52" spans="1:11" ht="28.5" customHeight="1">
      <c r="A52" s="56"/>
      <c r="B52" s="23" t="s">
        <v>40</v>
      </c>
      <c r="C52" s="25">
        <f t="shared" ref="C52:H52" si="26">C54+C56</f>
        <v>14367.1</v>
      </c>
      <c r="D52" s="25">
        <f t="shared" si="26"/>
        <v>20519.599999999999</v>
      </c>
      <c r="E52" s="25">
        <f t="shared" si="26"/>
        <v>20865.2</v>
      </c>
      <c r="F52" s="25">
        <f t="shared" si="26"/>
        <v>22530.100000000002</v>
      </c>
      <c r="G52" s="24">
        <f t="shared" si="26"/>
        <v>23032.5</v>
      </c>
      <c r="H52" s="25">
        <f t="shared" si="26"/>
        <v>24081.200000000001</v>
      </c>
      <c r="I52" s="25">
        <f>I54+I56</f>
        <v>22961.9</v>
      </c>
      <c r="J52" s="25">
        <f>J54+J56</f>
        <v>22961.9</v>
      </c>
      <c r="K52" s="17">
        <f t="shared" si="3"/>
        <v>171319.5</v>
      </c>
    </row>
    <row r="53" spans="1:11" ht="19.899999999999999" customHeight="1">
      <c r="A53" s="57" t="s">
        <v>41</v>
      </c>
      <c r="B53" s="21" t="s">
        <v>15</v>
      </c>
      <c r="C53" s="25">
        <f t="shared" ref="C53:J53" si="27">C54</f>
        <v>14071.5</v>
      </c>
      <c r="D53" s="25">
        <f t="shared" si="27"/>
        <v>20147.599999999999</v>
      </c>
      <c r="E53" s="25">
        <f t="shared" si="27"/>
        <v>20865.2</v>
      </c>
      <c r="F53" s="25">
        <f t="shared" si="27"/>
        <v>21644.9</v>
      </c>
      <c r="G53" s="24">
        <f t="shared" si="27"/>
        <v>22716.5</v>
      </c>
      <c r="H53" s="25">
        <f t="shared" si="27"/>
        <v>22421.9</v>
      </c>
      <c r="I53" s="25">
        <f t="shared" si="27"/>
        <v>22421.9</v>
      </c>
      <c r="J53" s="25">
        <f t="shared" si="27"/>
        <v>22421.9</v>
      </c>
      <c r="K53" s="17">
        <f t="shared" si="3"/>
        <v>166711.4</v>
      </c>
    </row>
    <row r="54" spans="1:11" ht="19.899999999999999" customHeight="1">
      <c r="A54" s="57"/>
      <c r="B54" s="23" t="s">
        <v>40</v>
      </c>
      <c r="C54" s="25">
        <v>14071.5</v>
      </c>
      <c r="D54" s="25">
        <v>20147.599999999999</v>
      </c>
      <c r="E54" s="25">
        <f>19699+0.1+719.4+446.7</f>
        <v>20865.2</v>
      </c>
      <c r="F54" s="25">
        <v>21644.9</v>
      </c>
      <c r="G54" s="24">
        <v>22716.5</v>
      </c>
      <c r="H54" s="25">
        <v>22421.9</v>
      </c>
      <c r="I54" s="25">
        <v>22421.9</v>
      </c>
      <c r="J54" s="25">
        <v>22421.9</v>
      </c>
      <c r="K54" s="17">
        <f t="shared" si="3"/>
        <v>166711.4</v>
      </c>
    </row>
    <row r="55" spans="1:11" ht="19.899999999999999" customHeight="1">
      <c r="A55" s="44" t="s">
        <v>28</v>
      </c>
      <c r="B55" s="21" t="s">
        <v>15</v>
      </c>
      <c r="C55" s="25">
        <f t="shared" ref="C55:J55" si="28">C56</f>
        <v>295.60000000000002</v>
      </c>
      <c r="D55" s="25">
        <f t="shared" si="28"/>
        <v>372</v>
      </c>
      <c r="E55" s="25">
        <f t="shared" si="28"/>
        <v>0</v>
      </c>
      <c r="F55" s="25">
        <f t="shared" si="28"/>
        <v>885.2</v>
      </c>
      <c r="G55" s="24">
        <f t="shared" si="28"/>
        <v>316</v>
      </c>
      <c r="H55" s="25">
        <f t="shared" si="28"/>
        <v>1659.3</v>
      </c>
      <c r="I55" s="25">
        <f t="shared" si="28"/>
        <v>540</v>
      </c>
      <c r="J55" s="25">
        <f t="shared" si="28"/>
        <v>540</v>
      </c>
      <c r="K55" s="17">
        <f t="shared" si="3"/>
        <v>4608.1000000000004</v>
      </c>
    </row>
    <row r="56" spans="1:11" ht="19.899999999999999" customHeight="1">
      <c r="A56" s="45"/>
      <c r="B56" s="23" t="s">
        <v>40</v>
      </c>
      <c r="C56" s="25">
        <v>295.60000000000002</v>
      </c>
      <c r="D56" s="25">
        <v>372</v>
      </c>
      <c r="E56" s="25">
        <v>0</v>
      </c>
      <c r="F56" s="25">
        <f>32+493.9+313.3+46</f>
        <v>885.2</v>
      </c>
      <c r="G56" s="24">
        <v>316</v>
      </c>
      <c r="H56" s="25">
        <v>1659.3</v>
      </c>
      <c r="I56" s="25">
        <v>540</v>
      </c>
      <c r="J56" s="25">
        <v>540</v>
      </c>
      <c r="K56" s="17">
        <f t="shared" si="3"/>
        <v>4608.1000000000004</v>
      </c>
    </row>
    <row r="57" spans="1:11" ht="19.899999999999999" customHeight="1">
      <c r="A57" s="54" t="s">
        <v>42</v>
      </c>
      <c r="B57" s="21" t="s">
        <v>15</v>
      </c>
      <c r="C57" s="22">
        <f t="shared" ref="C57:J57" si="29">C58</f>
        <v>42960.100000000006</v>
      </c>
      <c r="D57" s="22">
        <f t="shared" si="29"/>
        <v>30068</v>
      </c>
      <c r="E57" s="22">
        <f t="shared" si="29"/>
        <v>31375.600000000002</v>
      </c>
      <c r="F57" s="22">
        <f t="shared" si="29"/>
        <v>34548.400000000001</v>
      </c>
      <c r="G57" s="22">
        <f t="shared" si="29"/>
        <v>35806.5</v>
      </c>
      <c r="H57" s="22">
        <f t="shared" si="29"/>
        <v>36418.699999999997</v>
      </c>
      <c r="I57" s="22">
        <f t="shared" si="29"/>
        <v>36419.800000000003</v>
      </c>
      <c r="J57" s="22">
        <f t="shared" si="29"/>
        <v>36420</v>
      </c>
      <c r="K57" s="17">
        <f t="shared" si="3"/>
        <v>284017.09999999998</v>
      </c>
    </row>
    <row r="58" spans="1:11" ht="19.899999999999999" customHeight="1">
      <c r="A58" s="54"/>
      <c r="B58" s="23" t="s">
        <v>43</v>
      </c>
      <c r="C58" s="25">
        <f t="shared" ref="C58:H58" si="30">C60+C61</f>
        <v>42960.100000000006</v>
      </c>
      <c r="D58" s="25">
        <f t="shared" si="30"/>
        <v>30068</v>
      </c>
      <c r="E58" s="25">
        <f t="shared" si="30"/>
        <v>31375.600000000002</v>
      </c>
      <c r="F58" s="25">
        <f t="shared" si="30"/>
        <v>34548.400000000001</v>
      </c>
      <c r="G58" s="24">
        <f t="shared" si="30"/>
        <v>35806.5</v>
      </c>
      <c r="H58" s="25">
        <f t="shared" si="30"/>
        <v>36418.699999999997</v>
      </c>
      <c r="I58" s="25">
        <f>I60+I61</f>
        <v>36419.800000000003</v>
      </c>
      <c r="J58" s="25">
        <f>J60+J61</f>
        <v>36420</v>
      </c>
      <c r="K58" s="17">
        <f t="shared" si="3"/>
        <v>284017.09999999998</v>
      </c>
    </row>
    <row r="59" spans="1:11" ht="19.899999999999999" customHeight="1">
      <c r="A59" s="57" t="s">
        <v>44</v>
      </c>
      <c r="B59" s="21" t="s">
        <v>15</v>
      </c>
      <c r="C59" s="25">
        <f t="shared" ref="C59:J59" si="31">C60</f>
        <v>15562.2</v>
      </c>
      <c r="D59" s="25">
        <f t="shared" si="31"/>
        <v>30047.200000000001</v>
      </c>
      <c r="E59" s="25">
        <f t="shared" si="31"/>
        <v>31330.100000000002</v>
      </c>
      <c r="F59" s="25">
        <f t="shared" si="31"/>
        <v>34212.9</v>
      </c>
      <c r="G59" s="24">
        <f t="shared" si="31"/>
        <v>35802</v>
      </c>
      <c r="H59" s="25">
        <f t="shared" si="31"/>
        <v>36414.5</v>
      </c>
      <c r="I59" s="25">
        <f t="shared" si="31"/>
        <v>36414.5</v>
      </c>
      <c r="J59" s="25">
        <f t="shared" si="31"/>
        <v>36414.5</v>
      </c>
      <c r="K59" s="17">
        <f t="shared" si="3"/>
        <v>256197.9</v>
      </c>
    </row>
    <row r="60" spans="1:11" ht="19.899999999999999" customHeight="1">
      <c r="A60" s="57"/>
      <c r="B60" s="23" t="s">
        <v>43</v>
      </c>
      <c r="C60" s="25">
        <v>15562.2</v>
      </c>
      <c r="D60" s="25">
        <v>30047.200000000001</v>
      </c>
      <c r="E60" s="25">
        <f>30142.2+1187.9</f>
        <v>31330.100000000002</v>
      </c>
      <c r="F60" s="25">
        <v>34212.9</v>
      </c>
      <c r="G60" s="24">
        <v>35802</v>
      </c>
      <c r="H60" s="25">
        <v>36414.5</v>
      </c>
      <c r="I60" s="25">
        <v>36414.5</v>
      </c>
      <c r="J60" s="25">
        <v>36414.5</v>
      </c>
      <c r="K60" s="17">
        <f t="shared" si="3"/>
        <v>256197.9</v>
      </c>
    </row>
    <row r="61" spans="1:11" ht="19.899999999999999" customHeight="1">
      <c r="A61" s="44" t="s">
        <v>45</v>
      </c>
      <c r="B61" s="21" t="s">
        <v>15</v>
      </c>
      <c r="C61" s="25">
        <f t="shared" ref="C61:J61" si="32">C62</f>
        <v>27397.9</v>
      </c>
      <c r="D61" s="25">
        <f t="shared" si="32"/>
        <v>20.8</v>
      </c>
      <c r="E61" s="25">
        <f t="shared" si="32"/>
        <v>45.5</v>
      </c>
      <c r="F61" s="25">
        <f t="shared" si="32"/>
        <v>335.5</v>
      </c>
      <c r="G61" s="24">
        <f t="shared" si="32"/>
        <v>4.5</v>
      </c>
      <c r="H61" s="25">
        <f t="shared" si="32"/>
        <v>4.2</v>
      </c>
      <c r="I61" s="25">
        <f t="shared" si="32"/>
        <v>5.3</v>
      </c>
      <c r="J61" s="25">
        <f t="shared" si="32"/>
        <v>5.5</v>
      </c>
      <c r="K61" s="17">
        <f t="shared" si="3"/>
        <v>27819.200000000001</v>
      </c>
    </row>
    <row r="62" spans="1:11" ht="19.899999999999999" customHeight="1">
      <c r="A62" s="45"/>
      <c r="B62" s="23" t="s">
        <v>19</v>
      </c>
      <c r="C62" s="25">
        <f>C64+C66+C68+C70+C72+C74+C76</f>
        <v>27397.9</v>
      </c>
      <c r="D62" s="25">
        <f>D64+D66+D68+D70+D72+D74+D76</f>
        <v>20.8</v>
      </c>
      <c r="E62" s="25">
        <v>45.5</v>
      </c>
      <c r="F62" s="24">
        <f>275.5+55+5</f>
        <v>335.5</v>
      </c>
      <c r="G62" s="24">
        <v>4.5</v>
      </c>
      <c r="H62" s="25">
        <v>4.2</v>
      </c>
      <c r="I62" s="25">
        <v>5.3</v>
      </c>
      <c r="J62" s="25">
        <v>5.5</v>
      </c>
      <c r="K62" s="17">
        <f t="shared" si="3"/>
        <v>27819.200000000001</v>
      </c>
    </row>
    <row r="63" spans="1:11" ht="23.25" hidden="1" customHeight="1">
      <c r="A63" s="44" t="s">
        <v>46</v>
      </c>
      <c r="B63" s="21" t="s">
        <v>15</v>
      </c>
      <c r="C63" s="25">
        <f t="shared" ref="C63:J63" si="33">C64</f>
        <v>24260</v>
      </c>
      <c r="D63" s="25">
        <f t="shared" si="33"/>
        <v>0</v>
      </c>
      <c r="E63" s="25">
        <f t="shared" si="33"/>
        <v>0</v>
      </c>
      <c r="F63" s="25">
        <f t="shared" si="33"/>
        <v>0</v>
      </c>
      <c r="G63" s="24">
        <f t="shared" si="33"/>
        <v>0</v>
      </c>
      <c r="H63" s="25">
        <f t="shared" si="33"/>
        <v>0</v>
      </c>
      <c r="I63" s="25">
        <f t="shared" si="33"/>
        <v>0</v>
      </c>
      <c r="J63" s="25">
        <f t="shared" si="33"/>
        <v>0</v>
      </c>
      <c r="K63" s="17">
        <f t="shared" si="3"/>
        <v>24260</v>
      </c>
    </row>
    <row r="64" spans="1:11" ht="27.75" hidden="1" customHeight="1">
      <c r="A64" s="45"/>
      <c r="B64" s="23" t="s">
        <v>43</v>
      </c>
      <c r="C64" s="25">
        <v>24260</v>
      </c>
      <c r="D64" s="25">
        <v>0</v>
      </c>
      <c r="E64" s="25">
        <v>0</v>
      </c>
      <c r="F64" s="25">
        <v>0</v>
      </c>
      <c r="G64" s="24">
        <v>0</v>
      </c>
      <c r="H64" s="25">
        <v>0</v>
      </c>
      <c r="I64" s="25">
        <v>0</v>
      </c>
      <c r="J64" s="25">
        <v>0</v>
      </c>
      <c r="K64" s="17">
        <f t="shared" si="3"/>
        <v>24260</v>
      </c>
    </row>
    <row r="65" spans="1:11" ht="22.5" hidden="1" customHeight="1">
      <c r="A65" s="44" t="s">
        <v>47</v>
      </c>
      <c r="B65" s="21" t="s">
        <v>15</v>
      </c>
      <c r="C65" s="25">
        <f t="shared" ref="C65:J65" si="34">C66</f>
        <v>2490.3999999999996</v>
      </c>
      <c r="D65" s="25">
        <f t="shared" si="34"/>
        <v>0</v>
      </c>
      <c r="E65" s="25">
        <f t="shared" si="34"/>
        <v>0</v>
      </c>
      <c r="F65" s="25">
        <f t="shared" si="34"/>
        <v>0</v>
      </c>
      <c r="G65" s="24">
        <f t="shared" si="34"/>
        <v>0</v>
      </c>
      <c r="H65" s="25">
        <f t="shared" si="34"/>
        <v>0</v>
      </c>
      <c r="I65" s="25">
        <f t="shared" si="34"/>
        <v>0</v>
      </c>
      <c r="J65" s="25">
        <f t="shared" si="34"/>
        <v>0</v>
      </c>
      <c r="K65" s="17">
        <f t="shared" si="3"/>
        <v>2490.3999999999996</v>
      </c>
    </row>
    <row r="66" spans="1:11" ht="24" hidden="1" customHeight="1">
      <c r="A66" s="45"/>
      <c r="B66" s="23" t="s">
        <v>43</v>
      </c>
      <c r="C66" s="25">
        <f>1800+1509.6-819.2</f>
        <v>2490.3999999999996</v>
      </c>
      <c r="D66" s="25">
        <v>0</v>
      </c>
      <c r="E66" s="25">
        <v>0</v>
      </c>
      <c r="F66" s="25">
        <v>0</v>
      </c>
      <c r="G66" s="24">
        <v>0</v>
      </c>
      <c r="H66" s="25">
        <v>0</v>
      </c>
      <c r="I66" s="25">
        <v>0</v>
      </c>
      <c r="J66" s="25">
        <v>0</v>
      </c>
      <c r="K66" s="17">
        <f t="shared" si="3"/>
        <v>2490.3999999999996</v>
      </c>
    </row>
    <row r="67" spans="1:11" ht="24" hidden="1" customHeight="1">
      <c r="A67" s="44" t="s">
        <v>48</v>
      </c>
      <c r="B67" s="21" t="s">
        <v>15</v>
      </c>
      <c r="C67" s="25">
        <f t="shared" ref="C67:J67" si="35">C68</f>
        <v>297.5</v>
      </c>
      <c r="D67" s="25">
        <f t="shared" si="35"/>
        <v>0</v>
      </c>
      <c r="E67" s="25">
        <f t="shared" si="35"/>
        <v>0</v>
      </c>
      <c r="F67" s="25">
        <f t="shared" si="35"/>
        <v>0</v>
      </c>
      <c r="G67" s="24">
        <f t="shared" si="35"/>
        <v>0</v>
      </c>
      <c r="H67" s="25">
        <f t="shared" si="35"/>
        <v>0</v>
      </c>
      <c r="I67" s="25">
        <f t="shared" si="35"/>
        <v>0</v>
      </c>
      <c r="J67" s="25">
        <f t="shared" si="35"/>
        <v>0</v>
      </c>
      <c r="K67" s="17">
        <f t="shared" si="3"/>
        <v>297.5</v>
      </c>
    </row>
    <row r="68" spans="1:11" ht="43.5" hidden="1" customHeight="1">
      <c r="A68" s="45"/>
      <c r="B68" s="23" t="s">
        <v>43</v>
      </c>
      <c r="C68" s="25">
        <v>297.5</v>
      </c>
      <c r="D68" s="25">
        <v>0</v>
      </c>
      <c r="E68" s="25">
        <v>0</v>
      </c>
      <c r="F68" s="25">
        <v>0</v>
      </c>
      <c r="G68" s="24">
        <v>0</v>
      </c>
      <c r="H68" s="25">
        <v>0</v>
      </c>
      <c r="I68" s="25">
        <v>0</v>
      </c>
      <c r="J68" s="25">
        <v>0</v>
      </c>
      <c r="K68" s="17">
        <f t="shared" si="3"/>
        <v>297.5</v>
      </c>
    </row>
    <row r="69" spans="1:11" ht="27.75" hidden="1" customHeight="1">
      <c r="A69" s="44" t="s">
        <v>49</v>
      </c>
      <c r="B69" s="21" t="s">
        <v>15</v>
      </c>
      <c r="C69" s="25">
        <f t="shared" ref="C69:J69" si="36">C70</f>
        <v>350</v>
      </c>
      <c r="D69" s="25">
        <f t="shared" si="36"/>
        <v>0</v>
      </c>
      <c r="E69" s="25">
        <f t="shared" si="36"/>
        <v>0</v>
      </c>
      <c r="F69" s="25">
        <f t="shared" si="36"/>
        <v>0</v>
      </c>
      <c r="G69" s="24">
        <f t="shared" si="36"/>
        <v>0</v>
      </c>
      <c r="H69" s="25">
        <f t="shared" si="36"/>
        <v>0</v>
      </c>
      <c r="I69" s="25">
        <f t="shared" si="36"/>
        <v>0</v>
      </c>
      <c r="J69" s="25">
        <f t="shared" si="36"/>
        <v>0</v>
      </c>
      <c r="K69" s="17">
        <f t="shared" si="3"/>
        <v>350</v>
      </c>
    </row>
    <row r="70" spans="1:11" ht="39" hidden="1" customHeight="1">
      <c r="A70" s="45"/>
      <c r="B70" s="23" t="s">
        <v>43</v>
      </c>
      <c r="C70" s="25">
        <f>350</f>
        <v>350</v>
      </c>
      <c r="D70" s="25">
        <v>0</v>
      </c>
      <c r="E70" s="25">
        <v>0</v>
      </c>
      <c r="F70" s="25">
        <v>0</v>
      </c>
      <c r="G70" s="24">
        <v>0</v>
      </c>
      <c r="H70" s="25">
        <v>0</v>
      </c>
      <c r="I70" s="25">
        <v>0</v>
      </c>
      <c r="J70" s="25">
        <v>0</v>
      </c>
      <c r="K70" s="17">
        <f t="shared" si="3"/>
        <v>350</v>
      </c>
    </row>
    <row r="71" spans="1:11" ht="39" hidden="1" customHeight="1">
      <c r="A71" s="44" t="s">
        <v>50</v>
      </c>
      <c r="B71" s="21" t="s">
        <v>15</v>
      </c>
      <c r="C71" s="25">
        <f t="shared" ref="C71:J71" si="37">C72</f>
        <v>0</v>
      </c>
      <c r="D71" s="25">
        <f t="shared" si="37"/>
        <v>20.8</v>
      </c>
      <c r="E71" s="25">
        <f t="shared" si="37"/>
        <v>20.8</v>
      </c>
      <c r="F71" s="25">
        <f t="shared" si="37"/>
        <v>0</v>
      </c>
      <c r="G71" s="24">
        <f t="shared" si="37"/>
        <v>0</v>
      </c>
      <c r="H71" s="25">
        <f t="shared" si="37"/>
        <v>0</v>
      </c>
      <c r="I71" s="25">
        <f t="shared" si="37"/>
        <v>0</v>
      </c>
      <c r="J71" s="25">
        <f t="shared" si="37"/>
        <v>0</v>
      </c>
      <c r="K71" s="17">
        <f t="shared" si="3"/>
        <v>41.6</v>
      </c>
    </row>
    <row r="72" spans="1:11" ht="57.6" hidden="1" customHeight="1">
      <c r="A72" s="45"/>
      <c r="B72" s="23" t="s">
        <v>43</v>
      </c>
      <c r="C72" s="25">
        <v>0</v>
      </c>
      <c r="D72" s="25">
        <v>20.8</v>
      </c>
      <c r="E72" s="25">
        <v>20.8</v>
      </c>
      <c r="F72" s="25">
        <v>0</v>
      </c>
      <c r="G72" s="24">
        <v>0</v>
      </c>
      <c r="H72" s="25">
        <v>0</v>
      </c>
      <c r="I72" s="25">
        <v>0</v>
      </c>
      <c r="J72" s="25">
        <v>0</v>
      </c>
      <c r="K72" s="17">
        <f t="shared" si="3"/>
        <v>41.6</v>
      </c>
    </row>
    <row r="73" spans="1:11" ht="22.5" hidden="1" customHeight="1">
      <c r="A73" s="44" t="s">
        <v>51</v>
      </c>
      <c r="B73" s="21" t="s">
        <v>15</v>
      </c>
      <c r="C73" s="25">
        <f t="shared" ref="C73:J73" si="38">C74</f>
        <v>0</v>
      </c>
      <c r="D73" s="25">
        <f t="shared" si="38"/>
        <v>0</v>
      </c>
      <c r="E73" s="25">
        <f t="shared" si="38"/>
        <v>0</v>
      </c>
      <c r="F73" s="25">
        <f t="shared" si="38"/>
        <v>0</v>
      </c>
      <c r="G73" s="24">
        <f t="shared" si="38"/>
        <v>0</v>
      </c>
      <c r="H73" s="25">
        <f t="shared" si="38"/>
        <v>0</v>
      </c>
      <c r="I73" s="25">
        <f t="shared" si="38"/>
        <v>0</v>
      </c>
      <c r="J73" s="25">
        <f t="shared" si="38"/>
        <v>0</v>
      </c>
      <c r="K73" s="17">
        <f t="shared" si="3"/>
        <v>0</v>
      </c>
    </row>
    <row r="74" spans="1:11" ht="30" hidden="1" customHeight="1">
      <c r="A74" s="45"/>
      <c r="B74" s="23" t="s">
        <v>43</v>
      </c>
      <c r="C74" s="25">
        <v>0</v>
      </c>
      <c r="D74" s="25">
        <v>0</v>
      </c>
      <c r="E74" s="25">
        <v>0</v>
      </c>
      <c r="F74" s="25">
        <v>0</v>
      </c>
      <c r="G74" s="24">
        <v>0</v>
      </c>
      <c r="H74" s="25">
        <v>0</v>
      </c>
      <c r="I74" s="25">
        <v>0</v>
      </c>
      <c r="J74" s="25">
        <v>0</v>
      </c>
      <c r="K74" s="17">
        <f t="shared" ref="K74:K126" si="39">SUM(C74:J74)</f>
        <v>0</v>
      </c>
    </row>
    <row r="75" spans="1:11" ht="22.5" hidden="1" customHeight="1">
      <c r="A75" s="44" t="s">
        <v>52</v>
      </c>
      <c r="B75" s="21" t="s">
        <v>15</v>
      </c>
      <c r="C75" s="25">
        <f t="shared" ref="C75:J75" si="40">C76</f>
        <v>0</v>
      </c>
      <c r="D75" s="25">
        <f t="shared" si="40"/>
        <v>0</v>
      </c>
      <c r="E75" s="25">
        <f t="shared" si="40"/>
        <v>0</v>
      </c>
      <c r="F75" s="25">
        <f t="shared" si="40"/>
        <v>0</v>
      </c>
      <c r="G75" s="24">
        <f t="shared" si="40"/>
        <v>0</v>
      </c>
      <c r="H75" s="25">
        <f t="shared" si="40"/>
        <v>0</v>
      </c>
      <c r="I75" s="25">
        <f t="shared" si="40"/>
        <v>0</v>
      </c>
      <c r="J75" s="25">
        <f t="shared" si="40"/>
        <v>0</v>
      </c>
      <c r="K75" s="17">
        <f t="shared" si="39"/>
        <v>0</v>
      </c>
    </row>
    <row r="76" spans="1:11" ht="22.5" hidden="1" customHeight="1">
      <c r="A76" s="45"/>
      <c r="B76" s="23" t="s">
        <v>43</v>
      </c>
      <c r="C76" s="25">
        <v>0</v>
      </c>
      <c r="D76" s="25">
        <v>0</v>
      </c>
      <c r="E76" s="25">
        <v>0</v>
      </c>
      <c r="F76" s="25">
        <v>0</v>
      </c>
      <c r="G76" s="24">
        <v>0</v>
      </c>
      <c r="H76" s="25">
        <v>0</v>
      </c>
      <c r="I76" s="25">
        <v>0</v>
      </c>
      <c r="J76" s="25">
        <v>0</v>
      </c>
      <c r="K76" s="17">
        <f t="shared" si="39"/>
        <v>0</v>
      </c>
    </row>
    <row r="77" spans="1:11" ht="22.5" hidden="1" customHeight="1">
      <c r="A77" s="44" t="s">
        <v>53</v>
      </c>
      <c r="B77" s="21" t="s">
        <v>15</v>
      </c>
      <c r="C77" s="25">
        <f t="shared" ref="C77:J77" si="41">C78</f>
        <v>0</v>
      </c>
      <c r="D77" s="25">
        <f t="shared" si="41"/>
        <v>0</v>
      </c>
      <c r="E77" s="25">
        <f t="shared" si="41"/>
        <v>0</v>
      </c>
      <c r="F77" s="25">
        <f t="shared" si="41"/>
        <v>0</v>
      </c>
      <c r="G77" s="24">
        <f t="shared" si="41"/>
        <v>0</v>
      </c>
      <c r="H77" s="25">
        <f t="shared" si="41"/>
        <v>0</v>
      </c>
      <c r="I77" s="25">
        <f t="shared" si="41"/>
        <v>0</v>
      </c>
      <c r="J77" s="25">
        <f t="shared" si="41"/>
        <v>0</v>
      </c>
      <c r="K77" s="17">
        <f t="shared" si="39"/>
        <v>0</v>
      </c>
    </row>
    <row r="78" spans="1:11" ht="22.5" hidden="1" customHeight="1">
      <c r="A78" s="45"/>
      <c r="B78" s="23" t="s">
        <v>43</v>
      </c>
      <c r="C78" s="25">
        <v>0</v>
      </c>
      <c r="D78" s="25">
        <v>0</v>
      </c>
      <c r="E78" s="25">
        <v>0</v>
      </c>
      <c r="F78" s="25">
        <v>0</v>
      </c>
      <c r="G78" s="24">
        <v>0</v>
      </c>
      <c r="H78" s="25">
        <v>0</v>
      </c>
      <c r="I78" s="25">
        <v>0</v>
      </c>
      <c r="J78" s="25">
        <v>0</v>
      </c>
      <c r="K78" s="17">
        <f t="shared" si="39"/>
        <v>0</v>
      </c>
    </row>
    <row r="79" spans="1:11" ht="21" customHeight="1">
      <c r="A79" s="42" t="s">
        <v>54</v>
      </c>
      <c r="B79" s="21" t="s">
        <v>15</v>
      </c>
      <c r="C79" s="22">
        <f>C80+C81+C82+C83+C84+C85+C86+C87</f>
        <v>1242.7</v>
      </c>
      <c r="D79" s="22">
        <f t="shared" ref="D79:I79" si="42">D80+D81+D82+D83+D84+D85+D86+D87</f>
        <v>1667.6</v>
      </c>
      <c r="E79" s="22">
        <f t="shared" si="42"/>
        <v>2492.3999999999996</v>
      </c>
      <c r="F79" s="22">
        <f t="shared" si="42"/>
        <v>3141.2</v>
      </c>
      <c r="G79" s="22">
        <f t="shared" si="42"/>
        <v>1978.6</v>
      </c>
      <c r="H79" s="22">
        <f t="shared" si="42"/>
        <v>3356.8</v>
      </c>
      <c r="I79" s="22">
        <f t="shared" si="42"/>
        <v>2067.8000000000002</v>
      </c>
      <c r="J79" s="22">
        <f>J80+J81+J82+J83+J84+J85+J86+J87</f>
        <v>2067.8000000000002</v>
      </c>
      <c r="K79" s="17">
        <f t="shared" si="39"/>
        <v>18014.899999999998</v>
      </c>
    </row>
    <row r="80" spans="1:11" ht="31.5" customHeight="1">
      <c r="A80" s="55"/>
      <c r="B80" s="31" t="s">
        <v>55</v>
      </c>
      <c r="C80" s="25">
        <f t="shared" ref="C80:H80" si="43">C89+C97+C100</f>
        <v>345</v>
      </c>
      <c r="D80" s="25">
        <f t="shared" si="43"/>
        <v>527.1</v>
      </c>
      <c r="E80" s="25">
        <f t="shared" si="43"/>
        <v>813.1</v>
      </c>
      <c r="F80" s="25">
        <f t="shared" si="43"/>
        <v>1906.9</v>
      </c>
      <c r="G80" s="24">
        <f t="shared" si="43"/>
        <v>351.1</v>
      </c>
      <c r="H80" s="25">
        <f t="shared" si="43"/>
        <v>1384.9</v>
      </c>
      <c r="I80" s="25">
        <f>I89+I97+I100</f>
        <v>523.4</v>
      </c>
      <c r="J80" s="25">
        <f>J89+J97+J100</f>
        <v>523.4</v>
      </c>
      <c r="K80" s="17">
        <f t="shared" si="39"/>
        <v>6374.9</v>
      </c>
    </row>
    <row r="81" spans="1:11" ht="21" customHeight="1">
      <c r="A81" s="55"/>
      <c r="B81" s="23" t="s">
        <v>22</v>
      </c>
      <c r="C81" s="25">
        <f t="shared" ref="C81:I81" si="44">C90+C105+C111</f>
        <v>10</v>
      </c>
      <c r="D81" s="25">
        <f t="shared" si="44"/>
        <v>0</v>
      </c>
      <c r="E81" s="25">
        <f t="shared" si="44"/>
        <v>215.79999999999981</v>
      </c>
      <c r="F81" s="25">
        <f t="shared" si="44"/>
        <v>0</v>
      </c>
      <c r="G81" s="24">
        <f t="shared" si="44"/>
        <v>0</v>
      </c>
      <c r="H81" s="25">
        <f t="shared" si="44"/>
        <v>0</v>
      </c>
      <c r="I81" s="25">
        <f t="shared" si="44"/>
        <v>0</v>
      </c>
      <c r="J81" s="25">
        <f>J90+J105+J111</f>
        <v>0</v>
      </c>
      <c r="K81" s="17">
        <f t="shared" si="39"/>
        <v>225.79999999999981</v>
      </c>
    </row>
    <row r="82" spans="1:11" ht="21" customHeight="1">
      <c r="A82" s="55"/>
      <c r="B82" s="32" t="s">
        <v>23</v>
      </c>
      <c r="C82" s="25">
        <f>C91+C112</f>
        <v>20</v>
      </c>
      <c r="D82" s="25">
        <f>D91+D112</f>
        <v>0</v>
      </c>
      <c r="E82" s="25">
        <f>E91+E112</f>
        <v>45</v>
      </c>
      <c r="F82" s="25">
        <f>F91+F112</f>
        <v>0</v>
      </c>
      <c r="G82" s="24">
        <f>G91+G106+G112</f>
        <v>2.5</v>
      </c>
      <c r="H82" s="25">
        <f>H91+H112</f>
        <v>0</v>
      </c>
      <c r="I82" s="25">
        <f>I91+I112</f>
        <v>0</v>
      </c>
      <c r="J82" s="25">
        <f>J91+J112</f>
        <v>0</v>
      </c>
      <c r="K82" s="17">
        <f t="shared" si="39"/>
        <v>67.5</v>
      </c>
    </row>
    <row r="83" spans="1:11" ht="21" customHeight="1">
      <c r="A83" s="55"/>
      <c r="B83" s="23" t="s">
        <v>24</v>
      </c>
      <c r="C83" s="25">
        <f>C92</f>
        <v>0</v>
      </c>
      <c r="D83" s="25">
        <f>D92</f>
        <v>0</v>
      </c>
      <c r="E83" s="25">
        <f>E92</f>
        <v>0</v>
      </c>
      <c r="F83" s="25">
        <f>F92</f>
        <v>0</v>
      </c>
      <c r="G83" s="24">
        <f>G92+G102</f>
        <v>49.4</v>
      </c>
      <c r="H83" s="24">
        <f>H92+H102</f>
        <v>427.5</v>
      </c>
      <c r="I83" s="24">
        <f>I92+I102</f>
        <v>0</v>
      </c>
      <c r="J83" s="24">
        <f>J92+J102</f>
        <v>0</v>
      </c>
      <c r="K83" s="17">
        <f t="shared" si="39"/>
        <v>476.9</v>
      </c>
    </row>
    <row r="84" spans="1:11" ht="21" customHeight="1">
      <c r="A84" s="55"/>
      <c r="B84" s="30" t="s">
        <v>17</v>
      </c>
      <c r="C84" s="25">
        <f t="shared" ref="C84:H84" si="45">C94+C98+C103</f>
        <v>837.7</v>
      </c>
      <c r="D84" s="25">
        <f t="shared" si="45"/>
        <v>1140.5</v>
      </c>
      <c r="E84" s="25">
        <f t="shared" si="45"/>
        <v>1100.1999999999998</v>
      </c>
      <c r="F84" s="25">
        <f t="shared" si="45"/>
        <v>1084.3</v>
      </c>
      <c r="G84" s="24">
        <f t="shared" si="45"/>
        <v>1549.3</v>
      </c>
      <c r="H84" s="25">
        <f t="shared" si="45"/>
        <v>1344.4</v>
      </c>
      <c r="I84" s="25">
        <f>I94+I98+I103</f>
        <v>1344.4</v>
      </c>
      <c r="J84" s="25">
        <f>J94+J98+J103</f>
        <v>1344.4</v>
      </c>
      <c r="K84" s="17">
        <f t="shared" si="39"/>
        <v>9745.1999999999989</v>
      </c>
    </row>
    <row r="85" spans="1:11" ht="21" customHeight="1">
      <c r="A85" s="55"/>
      <c r="B85" s="23" t="s">
        <v>21</v>
      </c>
      <c r="C85" s="25">
        <f t="shared" ref="C85:H85" si="46">C93</f>
        <v>30</v>
      </c>
      <c r="D85" s="25">
        <f t="shared" si="46"/>
        <v>0</v>
      </c>
      <c r="E85" s="25">
        <f t="shared" si="46"/>
        <v>0</v>
      </c>
      <c r="F85" s="25">
        <f t="shared" si="46"/>
        <v>0</v>
      </c>
      <c r="G85" s="24">
        <f t="shared" si="46"/>
        <v>0</v>
      </c>
      <c r="H85" s="25">
        <f t="shared" si="46"/>
        <v>200</v>
      </c>
      <c r="I85" s="25">
        <f>I93</f>
        <v>200</v>
      </c>
      <c r="J85" s="25">
        <f>J93</f>
        <v>200</v>
      </c>
      <c r="K85" s="17">
        <f t="shared" si="39"/>
        <v>630</v>
      </c>
    </row>
    <row r="86" spans="1:11" ht="21" customHeight="1">
      <c r="A86" s="55"/>
      <c r="B86" s="23" t="s">
        <v>40</v>
      </c>
      <c r="C86" s="25">
        <f>C107</f>
        <v>0</v>
      </c>
      <c r="D86" s="25">
        <f t="shared" ref="D86:I86" si="47">D107</f>
        <v>0</v>
      </c>
      <c r="E86" s="25">
        <f t="shared" si="47"/>
        <v>0</v>
      </c>
      <c r="F86" s="25">
        <f t="shared" si="47"/>
        <v>150</v>
      </c>
      <c r="G86" s="24">
        <f t="shared" si="47"/>
        <v>26.3</v>
      </c>
      <c r="H86" s="25">
        <f t="shared" si="47"/>
        <v>0</v>
      </c>
      <c r="I86" s="25">
        <f t="shared" si="47"/>
        <v>0</v>
      </c>
      <c r="J86" s="25">
        <f>J107</f>
        <v>0</v>
      </c>
      <c r="K86" s="17">
        <f t="shared" si="39"/>
        <v>176.3</v>
      </c>
    </row>
    <row r="87" spans="1:11" ht="21" customHeight="1">
      <c r="A87" s="43"/>
      <c r="B87" s="31" t="s">
        <v>19</v>
      </c>
      <c r="C87" s="25">
        <f t="shared" ref="C87:H87" si="48">C95+C101</f>
        <v>0</v>
      </c>
      <c r="D87" s="25">
        <f t="shared" si="48"/>
        <v>0</v>
      </c>
      <c r="E87" s="25">
        <f t="shared" si="48"/>
        <v>318.3</v>
      </c>
      <c r="F87" s="25">
        <f t="shared" si="48"/>
        <v>0</v>
      </c>
      <c r="G87" s="24">
        <f t="shared" si="48"/>
        <v>0</v>
      </c>
      <c r="H87" s="25">
        <f t="shared" si="48"/>
        <v>0</v>
      </c>
      <c r="I87" s="25">
        <f>I95+I101</f>
        <v>0</v>
      </c>
      <c r="J87" s="25">
        <f>J95+J101</f>
        <v>0</v>
      </c>
      <c r="K87" s="17">
        <f t="shared" si="39"/>
        <v>318.3</v>
      </c>
    </row>
    <row r="88" spans="1:11" ht="28.5" customHeight="1">
      <c r="A88" s="44" t="s">
        <v>56</v>
      </c>
      <c r="B88" s="21" t="s">
        <v>15</v>
      </c>
      <c r="C88" s="25">
        <f>C89+C90+C91+C92+C93+C94+C95</f>
        <v>160</v>
      </c>
      <c r="D88" s="25">
        <f t="shared" ref="D88:I88" si="49">D89+D90+D91+D92+D93+D94+D95</f>
        <v>100</v>
      </c>
      <c r="E88" s="25">
        <f t="shared" si="49"/>
        <v>463.3</v>
      </c>
      <c r="F88" s="25">
        <f>F89+F90+F91+F92+F93+F94+F95</f>
        <v>123.9</v>
      </c>
      <c r="G88" s="24">
        <f t="shared" si="49"/>
        <v>123.9</v>
      </c>
      <c r="H88" s="25">
        <f t="shared" si="49"/>
        <v>350</v>
      </c>
      <c r="I88" s="25">
        <f t="shared" si="49"/>
        <v>350</v>
      </c>
      <c r="J88" s="25">
        <f>J89+J90+J91+J92+J93+J94+J95</f>
        <v>350</v>
      </c>
      <c r="K88" s="17">
        <f t="shared" si="39"/>
        <v>2021.1</v>
      </c>
    </row>
    <row r="89" spans="1:11" ht="33.75" customHeight="1">
      <c r="A89" s="52"/>
      <c r="B89" s="23" t="s">
        <v>16</v>
      </c>
      <c r="C89" s="25">
        <v>100</v>
      </c>
      <c r="D89" s="25">
        <v>100</v>
      </c>
      <c r="E89" s="25">
        <v>100</v>
      </c>
      <c r="F89" s="25">
        <v>123.9</v>
      </c>
      <c r="G89" s="24">
        <v>123.9</v>
      </c>
      <c r="H89" s="25">
        <v>150</v>
      </c>
      <c r="I89" s="25">
        <v>150</v>
      </c>
      <c r="J89" s="25">
        <v>150</v>
      </c>
      <c r="K89" s="17">
        <f t="shared" si="39"/>
        <v>997.8</v>
      </c>
    </row>
    <row r="90" spans="1:11" ht="20.25" customHeight="1">
      <c r="A90" s="52"/>
      <c r="B90" s="23" t="s">
        <v>22</v>
      </c>
      <c r="C90" s="25">
        <v>10</v>
      </c>
      <c r="D90" s="25">
        <v>0</v>
      </c>
      <c r="E90" s="25">
        <v>0</v>
      </c>
      <c r="F90" s="25">
        <v>0</v>
      </c>
      <c r="G90" s="24">
        <v>0</v>
      </c>
      <c r="H90" s="25">
        <v>0</v>
      </c>
      <c r="I90" s="25">
        <v>0</v>
      </c>
      <c r="J90" s="25">
        <v>0</v>
      </c>
      <c r="K90" s="17">
        <f t="shared" si="39"/>
        <v>10</v>
      </c>
    </row>
    <row r="91" spans="1:11" ht="20.25" customHeight="1">
      <c r="A91" s="52"/>
      <c r="B91" s="33" t="s">
        <v>23</v>
      </c>
      <c r="C91" s="25">
        <v>20</v>
      </c>
      <c r="D91" s="25">
        <v>0</v>
      </c>
      <c r="E91" s="25">
        <v>45</v>
      </c>
      <c r="F91" s="25">
        <v>0</v>
      </c>
      <c r="G91" s="24">
        <v>0</v>
      </c>
      <c r="H91" s="25">
        <v>0</v>
      </c>
      <c r="I91" s="25">
        <v>0</v>
      </c>
      <c r="J91" s="25">
        <v>0</v>
      </c>
      <c r="K91" s="17">
        <f t="shared" si="39"/>
        <v>65</v>
      </c>
    </row>
    <row r="92" spans="1:11" ht="20.25" customHeight="1">
      <c r="A92" s="52"/>
      <c r="B92" s="23" t="s">
        <v>24</v>
      </c>
      <c r="C92" s="25">
        <v>0</v>
      </c>
      <c r="D92" s="25">
        <v>0</v>
      </c>
      <c r="E92" s="25">
        <v>0</v>
      </c>
      <c r="F92" s="25">
        <v>0</v>
      </c>
      <c r="G92" s="24">
        <v>0</v>
      </c>
      <c r="H92" s="25">
        <v>0</v>
      </c>
      <c r="I92" s="25">
        <v>0</v>
      </c>
      <c r="J92" s="25">
        <v>0</v>
      </c>
      <c r="K92" s="17">
        <f t="shared" si="39"/>
        <v>0</v>
      </c>
    </row>
    <row r="93" spans="1:11" ht="20.25" customHeight="1">
      <c r="A93" s="52"/>
      <c r="B93" s="23" t="s">
        <v>21</v>
      </c>
      <c r="C93" s="25">
        <v>30</v>
      </c>
      <c r="D93" s="25">
        <v>0</v>
      </c>
      <c r="E93" s="25">
        <v>0</v>
      </c>
      <c r="F93" s="25">
        <v>0</v>
      </c>
      <c r="G93" s="24">
        <v>0</v>
      </c>
      <c r="H93" s="25">
        <v>200</v>
      </c>
      <c r="I93" s="25">
        <v>200</v>
      </c>
      <c r="J93" s="25">
        <v>200</v>
      </c>
      <c r="K93" s="17">
        <f t="shared" si="39"/>
        <v>630</v>
      </c>
    </row>
    <row r="94" spans="1:11" ht="20.25" customHeight="1">
      <c r="A94" s="52"/>
      <c r="B94" s="21" t="s">
        <v>17</v>
      </c>
      <c r="C94" s="25">
        <v>0</v>
      </c>
      <c r="D94" s="25">
        <v>0</v>
      </c>
      <c r="E94" s="25">
        <v>0</v>
      </c>
      <c r="F94" s="25">
        <v>0</v>
      </c>
      <c r="G94" s="24">
        <v>0</v>
      </c>
      <c r="H94" s="25">
        <v>0</v>
      </c>
      <c r="I94" s="25">
        <v>0</v>
      </c>
      <c r="J94" s="25">
        <v>0</v>
      </c>
      <c r="K94" s="17">
        <f t="shared" si="39"/>
        <v>0</v>
      </c>
    </row>
    <row r="95" spans="1:11" ht="20.25" customHeight="1">
      <c r="A95" s="45"/>
      <c r="B95" s="31" t="s">
        <v>19</v>
      </c>
      <c r="C95" s="25">
        <v>0</v>
      </c>
      <c r="D95" s="25">
        <v>0</v>
      </c>
      <c r="E95" s="25">
        <v>318.3</v>
      </c>
      <c r="F95" s="25">
        <v>0</v>
      </c>
      <c r="G95" s="24">
        <v>0</v>
      </c>
      <c r="H95" s="25">
        <v>0</v>
      </c>
      <c r="I95" s="25">
        <v>0</v>
      </c>
      <c r="J95" s="25">
        <v>0</v>
      </c>
      <c r="K95" s="17">
        <f t="shared" si="39"/>
        <v>318.3</v>
      </c>
    </row>
    <row r="96" spans="1:11" ht="31.5" customHeight="1">
      <c r="A96" s="44" t="s">
        <v>57</v>
      </c>
      <c r="B96" s="21" t="s">
        <v>15</v>
      </c>
      <c r="C96" s="25">
        <f t="shared" ref="C96:H96" si="50">C97+C98</f>
        <v>857.7</v>
      </c>
      <c r="D96" s="25">
        <f t="shared" si="50"/>
        <v>1136.3</v>
      </c>
      <c r="E96" s="25">
        <f t="shared" si="50"/>
        <v>1163.3</v>
      </c>
      <c r="F96" s="25">
        <f t="shared" si="50"/>
        <v>1180.5</v>
      </c>
      <c r="G96" s="24">
        <f t="shared" si="50"/>
        <v>1670.5</v>
      </c>
      <c r="H96" s="25">
        <f t="shared" si="50"/>
        <v>1652.8000000000002</v>
      </c>
      <c r="I96" s="25">
        <f>I97+I98</f>
        <v>1417.8000000000002</v>
      </c>
      <c r="J96" s="25">
        <f>J97+J98</f>
        <v>1417.8000000000002</v>
      </c>
      <c r="K96" s="17">
        <f t="shared" si="39"/>
        <v>10496.7</v>
      </c>
    </row>
    <row r="97" spans="1:11" ht="34.5" customHeight="1">
      <c r="A97" s="52"/>
      <c r="B97" s="23" t="s">
        <v>16</v>
      </c>
      <c r="C97" s="25">
        <v>20</v>
      </c>
      <c r="D97" s="25">
        <v>75.8</v>
      </c>
      <c r="E97" s="25">
        <f>73.4+46.4+43.3</f>
        <v>163.10000000000002</v>
      </c>
      <c r="F97" s="25">
        <v>96.2</v>
      </c>
      <c r="G97" s="24">
        <v>121.2</v>
      </c>
      <c r="H97" s="25">
        <v>308.39999999999998</v>
      </c>
      <c r="I97" s="25">
        <v>73.400000000000006</v>
      </c>
      <c r="J97" s="25">
        <v>73.400000000000006</v>
      </c>
      <c r="K97" s="17">
        <f t="shared" si="39"/>
        <v>931.5</v>
      </c>
    </row>
    <row r="98" spans="1:11" ht="26.25" customHeight="1">
      <c r="A98" s="45"/>
      <c r="B98" s="21" t="s">
        <v>17</v>
      </c>
      <c r="C98" s="25">
        <v>837.7</v>
      </c>
      <c r="D98" s="25">
        <v>1060.5</v>
      </c>
      <c r="E98" s="25">
        <f>587.4+112.8+300</f>
        <v>1000.1999999999999</v>
      </c>
      <c r="F98" s="25">
        <f>900.3+184</f>
        <v>1084.3</v>
      </c>
      <c r="G98" s="24">
        <v>1549.3</v>
      </c>
      <c r="H98" s="25">
        <v>1344.4</v>
      </c>
      <c r="I98" s="25">
        <v>1344.4</v>
      </c>
      <c r="J98" s="25">
        <v>1344.4</v>
      </c>
      <c r="K98" s="17">
        <f t="shared" si="39"/>
        <v>9565.1999999999989</v>
      </c>
    </row>
    <row r="99" spans="1:11" ht="21" customHeight="1">
      <c r="A99" s="44" t="s">
        <v>58</v>
      </c>
      <c r="B99" s="21" t="s">
        <v>15</v>
      </c>
      <c r="C99" s="25">
        <f>C100+C101+C103</f>
        <v>225</v>
      </c>
      <c r="D99" s="25">
        <f>D100+D101+D103</f>
        <v>431.3</v>
      </c>
      <c r="E99" s="25">
        <f>E100+E101+E103</f>
        <v>650</v>
      </c>
      <c r="F99" s="25">
        <f>F100+F101+F103</f>
        <v>1686.8</v>
      </c>
      <c r="G99" s="24">
        <f>G100+G101+G102+G103</f>
        <v>155.4</v>
      </c>
      <c r="H99" s="25">
        <f>H100+H101+H102+H103</f>
        <v>1354</v>
      </c>
      <c r="I99" s="25">
        <f>I100+I101+I103</f>
        <v>300</v>
      </c>
      <c r="J99" s="25">
        <f>J100+J101+J103</f>
        <v>300</v>
      </c>
      <c r="K99" s="17">
        <f t="shared" si="39"/>
        <v>5102.5</v>
      </c>
    </row>
    <row r="100" spans="1:11" ht="36" customHeight="1">
      <c r="A100" s="52"/>
      <c r="B100" s="23" t="s">
        <v>16</v>
      </c>
      <c r="C100" s="25">
        <v>225</v>
      </c>
      <c r="D100" s="25">
        <v>351.3</v>
      </c>
      <c r="E100" s="25">
        <f>250+300</f>
        <v>550</v>
      </c>
      <c r="F100" s="25">
        <v>1686.8</v>
      </c>
      <c r="G100" s="24">
        <v>106</v>
      </c>
      <c r="H100" s="25">
        <v>926.5</v>
      </c>
      <c r="I100" s="25">
        <v>300</v>
      </c>
      <c r="J100" s="25">
        <v>300</v>
      </c>
      <c r="K100" s="17">
        <f t="shared" si="39"/>
        <v>4445.6000000000004</v>
      </c>
    </row>
    <row r="101" spans="1:11" ht="20.25" hidden="1" customHeight="1">
      <c r="A101" s="52"/>
      <c r="B101" s="34" t="s">
        <v>19</v>
      </c>
      <c r="C101" s="25">
        <v>0</v>
      </c>
      <c r="D101" s="25">
        <v>0</v>
      </c>
      <c r="E101" s="25">
        <v>0</v>
      </c>
      <c r="F101" s="25">
        <v>0</v>
      </c>
      <c r="G101" s="24">
        <v>0</v>
      </c>
      <c r="H101" s="25">
        <v>0</v>
      </c>
      <c r="I101" s="25">
        <v>0</v>
      </c>
      <c r="J101" s="25">
        <v>0</v>
      </c>
      <c r="K101" s="17">
        <f t="shared" si="39"/>
        <v>0</v>
      </c>
    </row>
    <row r="102" spans="1:11" ht="20.25" customHeight="1">
      <c r="A102" s="52"/>
      <c r="B102" s="23" t="s">
        <v>24</v>
      </c>
      <c r="C102" s="25">
        <v>0</v>
      </c>
      <c r="D102" s="25">
        <v>0</v>
      </c>
      <c r="E102" s="25">
        <v>0</v>
      </c>
      <c r="F102" s="25">
        <v>0</v>
      </c>
      <c r="G102" s="24">
        <f>49.4</f>
        <v>49.4</v>
      </c>
      <c r="H102" s="25">
        <v>427.5</v>
      </c>
      <c r="I102" s="25">
        <v>0</v>
      </c>
      <c r="J102" s="25">
        <v>0</v>
      </c>
      <c r="K102" s="17">
        <f t="shared" si="39"/>
        <v>476.9</v>
      </c>
    </row>
    <row r="103" spans="1:11" ht="20.25" customHeight="1">
      <c r="A103" s="45"/>
      <c r="B103" s="21" t="s">
        <v>17</v>
      </c>
      <c r="C103" s="25">
        <v>0</v>
      </c>
      <c r="D103" s="25">
        <v>80</v>
      </c>
      <c r="E103" s="25">
        <v>100</v>
      </c>
      <c r="F103" s="25">
        <v>0</v>
      </c>
      <c r="G103" s="24">
        <v>0</v>
      </c>
      <c r="H103" s="25">
        <v>0</v>
      </c>
      <c r="I103" s="25">
        <v>0</v>
      </c>
      <c r="J103" s="25">
        <v>0</v>
      </c>
      <c r="K103" s="17">
        <f t="shared" si="39"/>
        <v>180</v>
      </c>
    </row>
    <row r="104" spans="1:11" ht="26.45" customHeight="1">
      <c r="A104" s="53" t="s">
        <v>59</v>
      </c>
      <c r="B104" s="35" t="s">
        <v>15</v>
      </c>
      <c r="C104" s="24">
        <f t="shared" ref="C104:I104" si="51">SUM(C105:C107)</f>
        <v>0</v>
      </c>
      <c r="D104" s="24">
        <f t="shared" si="51"/>
        <v>0</v>
      </c>
      <c r="E104" s="24">
        <f t="shared" si="51"/>
        <v>1.1000000000000001</v>
      </c>
      <c r="F104" s="24">
        <f t="shared" si="51"/>
        <v>150</v>
      </c>
      <c r="G104" s="24">
        <f t="shared" si="51"/>
        <v>28.8</v>
      </c>
      <c r="H104" s="24">
        <f t="shared" si="51"/>
        <v>0</v>
      </c>
      <c r="I104" s="24">
        <f t="shared" si="51"/>
        <v>0</v>
      </c>
      <c r="J104" s="24">
        <f>SUM(J105:J107)</f>
        <v>0</v>
      </c>
      <c r="K104" s="17">
        <f t="shared" si="39"/>
        <v>179.9</v>
      </c>
    </row>
    <row r="105" spans="1:11" ht="26.45" customHeight="1">
      <c r="A105" s="53"/>
      <c r="B105" s="23" t="s">
        <v>22</v>
      </c>
      <c r="C105" s="24">
        <v>0</v>
      </c>
      <c r="D105" s="24">
        <v>0</v>
      </c>
      <c r="E105" s="24">
        <v>1.1000000000000001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17">
        <f t="shared" si="39"/>
        <v>1.1000000000000001</v>
      </c>
    </row>
    <row r="106" spans="1:11" ht="26.45" customHeight="1">
      <c r="A106" s="53"/>
      <c r="B106" s="23" t="s">
        <v>23</v>
      </c>
      <c r="C106" s="24">
        <v>0</v>
      </c>
      <c r="D106" s="24">
        <v>0</v>
      </c>
      <c r="E106" s="24">
        <v>0</v>
      </c>
      <c r="F106" s="24">
        <v>0</v>
      </c>
      <c r="G106" s="24">
        <v>2.5</v>
      </c>
      <c r="H106" s="24">
        <v>0</v>
      </c>
      <c r="I106" s="24">
        <v>0</v>
      </c>
      <c r="J106" s="24">
        <v>0</v>
      </c>
      <c r="K106" s="17">
        <f t="shared" si="39"/>
        <v>2.5</v>
      </c>
    </row>
    <row r="107" spans="1:11" ht="26.45" customHeight="1">
      <c r="A107" s="53"/>
      <c r="B107" s="23" t="s">
        <v>40</v>
      </c>
      <c r="C107" s="24">
        <v>0</v>
      </c>
      <c r="D107" s="24">
        <v>0</v>
      </c>
      <c r="E107" s="24">
        <v>0</v>
      </c>
      <c r="F107" s="24">
        <v>150</v>
      </c>
      <c r="G107" s="24">
        <v>26.3</v>
      </c>
      <c r="H107" s="24">
        <v>0</v>
      </c>
      <c r="I107" s="24">
        <v>0</v>
      </c>
      <c r="J107" s="24">
        <v>0</v>
      </c>
      <c r="K107" s="17">
        <f t="shared" si="39"/>
        <v>176.3</v>
      </c>
    </row>
    <row r="108" spans="1:11" ht="53.25" hidden="1" customHeight="1">
      <c r="A108" s="53" t="s">
        <v>60</v>
      </c>
      <c r="B108" s="35" t="s">
        <v>15</v>
      </c>
      <c r="C108" s="24">
        <f t="shared" ref="C108:J108" si="52">C109</f>
        <v>0</v>
      </c>
      <c r="D108" s="24">
        <f t="shared" si="52"/>
        <v>0</v>
      </c>
      <c r="E108" s="24">
        <f t="shared" si="52"/>
        <v>0</v>
      </c>
      <c r="F108" s="24">
        <f t="shared" si="52"/>
        <v>0</v>
      </c>
      <c r="G108" s="24">
        <f t="shared" si="52"/>
        <v>0</v>
      </c>
      <c r="H108" s="24">
        <f t="shared" si="52"/>
        <v>0</v>
      </c>
      <c r="I108" s="24">
        <f t="shared" si="52"/>
        <v>0</v>
      </c>
      <c r="J108" s="24">
        <f t="shared" si="52"/>
        <v>0</v>
      </c>
      <c r="K108" s="17">
        <f t="shared" si="39"/>
        <v>0</v>
      </c>
    </row>
    <row r="109" spans="1:11" ht="61.5" hidden="1" customHeight="1">
      <c r="A109" s="53"/>
      <c r="B109" s="23" t="s">
        <v>22</v>
      </c>
      <c r="C109" s="24">
        <v>0</v>
      </c>
      <c r="D109" s="24">
        <v>0</v>
      </c>
      <c r="E109" s="24">
        <v>0</v>
      </c>
      <c r="F109" s="24">
        <v>0</v>
      </c>
      <c r="G109" s="24">
        <v>0</v>
      </c>
      <c r="H109" s="24">
        <v>0</v>
      </c>
      <c r="I109" s="24">
        <v>0</v>
      </c>
      <c r="J109" s="24">
        <v>0</v>
      </c>
      <c r="K109" s="17">
        <f t="shared" si="39"/>
        <v>0</v>
      </c>
    </row>
    <row r="110" spans="1:11" ht="25.5" customHeight="1">
      <c r="A110" s="53" t="s">
        <v>61</v>
      </c>
      <c r="B110" s="35" t="s">
        <v>15</v>
      </c>
      <c r="C110" s="24">
        <f>SUM(C111:C112)</f>
        <v>0</v>
      </c>
      <c r="D110" s="24">
        <f t="shared" ref="D110:I110" si="53">SUM(D111:D112)</f>
        <v>0</v>
      </c>
      <c r="E110" s="24">
        <f t="shared" si="53"/>
        <v>214.69999999999982</v>
      </c>
      <c r="F110" s="24">
        <f t="shared" si="53"/>
        <v>0</v>
      </c>
      <c r="G110" s="24">
        <f t="shared" si="53"/>
        <v>0</v>
      </c>
      <c r="H110" s="24">
        <f t="shared" si="53"/>
        <v>0</v>
      </c>
      <c r="I110" s="24">
        <f t="shared" si="53"/>
        <v>0</v>
      </c>
      <c r="J110" s="24">
        <f>SUM(J111:J112)</f>
        <v>0</v>
      </c>
      <c r="K110" s="17">
        <f t="shared" si="39"/>
        <v>214.69999999999982</v>
      </c>
    </row>
    <row r="111" spans="1:11" ht="25.5" customHeight="1">
      <c r="A111" s="53"/>
      <c r="B111" s="23" t="s">
        <v>22</v>
      </c>
      <c r="C111" s="24">
        <v>0</v>
      </c>
      <c r="D111" s="24">
        <v>0</v>
      </c>
      <c r="E111" s="24">
        <f>2963.2-2748.5</f>
        <v>214.69999999999982</v>
      </c>
      <c r="F111" s="24">
        <v>0</v>
      </c>
      <c r="G111" s="24">
        <v>0</v>
      </c>
      <c r="H111" s="24">
        <v>0</v>
      </c>
      <c r="I111" s="24">
        <v>0</v>
      </c>
      <c r="J111" s="24">
        <v>0</v>
      </c>
      <c r="K111" s="17">
        <f t="shared" si="39"/>
        <v>214.69999999999982</v>
      </c>
    </row>
    <row r="112" spans="1:11" ht="25.5" customHeight="1">
      <c r="A112" s="53"/>
      <c r="B112" s="33" t="s">
        <v>23</v>
      </c>
      <c r="C112" s="24">
        <v>0</v>
      </c>
      <c r="D112" s="24">
        <v>0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  <c r="J112" s="24">
        <v>0</v>
      </c>
      <c r="K112" s="17">
        <f t="shared" si="39"/>
        <v>0</v>
      </c>
    </row>
    <row r="113" spans="1:11" ht="31.15" customHeight="1">
      <c r="A113" s="54" t="s">
        <v>62</v>
      </c>
      <c r="B113" s="35" t="s">
        <v>15</v>
      </c>
      <c r="C113" s="22">
        <f t="shared" ref="C113:J115" si="54">C114</f>
        <v>500</v>
      </c>
      <c r="D113" s="22">
        <f t="shared" si="54"/>
        <v>500</v>
      </c>
      <c r="E113" s="22">
        <f t="shared" si="54"/>
        <v>780</v>
      </c>
      <c r="F113" s="22">
        <f t="shared" si="54"/>
        <v>793.69999999999993</v>
      </c>
      <c r="G113" s="22">
        <f t="shared" si="54"/>
        <v>1714.4</v>
      </c>
      <c r="H113" s="22">
        <f t="shared" si="54"/>
        <v>1532.8000000000002</v>
      </c>
      <c r="I113" s="22">
        <f t="shared" si="54"/>
        <v>817.7</v>
      </c>
      <c r="J113" s="22">
        <f t="shared" si="54"/>
        <v>817.6</v>
      </c>
      <c r="K113" s="17">
        <f t="shared" si="39"/>
        <v>7456.2000000000007</v>
      </c>
    </row>
    <row r="114" spans="1:11" ht="39" customHeight="1">
      <c r="A114" s="54"/>
      <c r="B114" s="36" t="s">
        <v>55</v>
      </c>
      <c r="C114" s="24">
        <f t="shared" si="54"/>
        <v>500</v>
      </c>
      <c r="D114" s="24">
        <f t="shared" si="54"/>
        <v>500</v>
      </c>
      <c r="E114" s="24">
        <f t="shared" si="54"/>
        <v>780</v>
      </c>
      <c r="F114" s="24">
        <f t="shared" si="54"/>
        <v>793.69999999999993</v>
      </c>
      <c r="G114" s="24">
        <f t="shared" si="54"/>
        <v>1714.4</v>
      </c>
      <c r="H114" s="24">
        <f t="shared" si="54"/>
        <v>1532.8000000000002</v>
      </c>
      <c r="I114" s="24">
        <f t="shared" si="54"/>
        <v>817.7</v>
      </c>
      <c r="J114" s="24">
        <f t="shared" si="54"/>
        <v>817.6</v>
      </c>
      <c r="K114" s="17">
        <f t="shared" si="39"/>
        <v>7456.2000000000007</v>
      </c>
    </row>
    <row r="115" spans="1:11" ht="28.15" customHeight="1">
      <c r="A115" s="53" t="s">
        <v>63</v>
      </c>
      <c r="B115" s="35" t="s">
        <v>15</v>
      </c>
      <c r="C115" s="24">
        <f t="shared" si="54"/>
        <v>500</v>
      </c>
      <c r="D115" s="24">
        <f t="shared" si="54"/>
        <v>500</v>
      </c>
      <c r="E115" s="24">
        <f t="shared" si="54"/>
        <v>780</v>
      </c>
      <c r="F115" s="24">
        <f t="shared" si="54"/>
        <v>793.69999999999993</v>
      </c>
      <c r="G115" s="24">
        <f t="shared" si="54"/>
        <v>1714.4</v>
      </c>
      <c r="H115" s="24">
        <f t="shared" si="54"/>
        <v>1532.8000000000002</v>
      </c>
      <c r="I115" s="24">
        <f t="shared" si="54"/>
        <v>817.7</v>
      </c>
      <c r="J115" s="24">
        <f t="shared" si="54"/>
        <v>817.6</v>
      </c>
      <c r="K115" s="17">
        <f t="shared" si="39"/>
        <v>7456.2000000000007</v>
      </c>
    </row>
    <row r="116" spans="1:11" ht="62.25" customHeight="1">
      <c r="A116" s="53"/>
      <c r="B116" s="36" t="s">
        <v>55</v>
      </c>
      <c r="C116" s="24">
        <v>500</v>
      </c>
      <c r="D116" s="24">
        <v>500</v>
      </c>
      <c r="E116" s="24">
        <v>780</v>
      </c>
      <c r="F116" s="24">
        <f>778.3+15.4</f>
        <v>793.69999999999993</v>
      </c>
      <c r="G116" s="24">
        <f>899.3+800+15.2-0.1</f>
        <v>1714.4</v>
      </c>
      <c r="H116" s="24">
        <f>1532.4+0.4</f>
        <v>1532.8000000000002</v>
      </c>
      <c r="I116" s="24">
        <f>817.6+0.1</f>
        <v>817.7</v>
      </c>
      <c r="J116" s="24">
        <v>817.6</v>
      </c>
      <c r="K116" s="17">
        <f t="shared" si="39"/>
        <v>7456.2000000000007</v>
      </c>
    </row>
    <row r="117" spans="1:11" ht="37.9" customHeight="1">
      <c r="A117" s="42" t="s">
        <v>64</v>
      </c>
      <c r="B117" s="21" t="s">
        <v>15</v>
      </c>
      <c r="C117" s="22">
        <f t="shared" ref="C117:J117" si="55">C118</f>
        <v>6879.3</v>
      </c>
      <c r="D117" s="22">
        <f t="shared" si="55"/>
        <v>7395.8</v>
      </c>
      <c r="E117" s="22">
        <f t="shared" si="55"/>
        <v>8352.6000000000022</v>
      </c>
      <c r="F117" s="22">
        <f t="shared" si="55"/>
        <v>9244.4000000000015</v>
      </c>
      <c r="G117" s="22">
        <f t="shared" si="55"/>
        <v>9872.4</v>
      </c>
      <c r="H117" s="22">
        <f t="shared" si="55"/>
        <v>10484.1</v>
      </c>
      <c r="I117" s="22">
        <f t="shared" si="55"/>
        <v>10317.5</v>
      </c>
      <c r="J117" s="22">
        <f t="shared" si="55"/>
        <v>10317.5</v>
      </c>
      <c r="K117" s="17">
        <f t="shared" si="39"/>
        <v>72863.600000000006</v>
      </c>
    </row>
    <row r="118" spans="1:11" ht="66" customHeight="1">
      <c r="A118" s="43"/>
      <c r="B118" s="23" t="s">
        <v>16</v>
      </c>
      <c r="C118" s="25">
        <f t="shared" ref="C118:H118" si="56">C120</f>
        <v>6879.3</v>
      </c>
      <c r="D118" s="25">
        <f t="shared" si="56"/>
        <v>7395.8</v>
      </c>
      <c r="E118" s="25">
        <f t="shared" si="56"/>
        <v>8352.6000000000022</v>
      </c>
      <c r="F118" s="25">
        <f t="shared" si="56"/>
        <v>9244.4000000000015</v>
      </c>
      <c r="G118" s="24">
        <f t="shared" si="56"/>
        <v>9872.4</v>
      </c>
      <c r="H118" s="25">
        <f t="shared" si="56"/>
        <v>10484.1</v>
      </c>
      <c r="I118" s="25">
        <f>I120</f>
        <v>10317.5</v>
      </c>
      <c r="J118" s="25">
        <f>J120</f>
        <v>10317.5</v>
      </c>
      <c r="K118" s="17">
        <f t="shared" si="39"/>
        <v>72863.600000000006</v>
      </c>
    </row>
    <row r="119" spans="1:11" ht="31.5" customHeight="1">
      <c r="A119" s="44" t="s">
        <v>65</v>
      </c>
      <c r="B119" s="21" t="s">
        <v>15</v>
      </c>
      <c r="C119" s="25">
        <f t="shared" ref="C119:J119" si="57">C120</f>
        <v>6879.3</v>
      </c>
      <c r="D119" s="25">
        <f t="shared" si="57"/>
        <v>7395.8</v>
      </c>
      <c r="E119" s="25">
        <f t="shared" si="57"/>
        <v>8352.6000000000022</v>
      </c>
      <c r="F119" s="25">
        <f t="shared" si="57"/>
        <v>9244.4000000000015</v>
      </c>
      <c r="G119" s="24">
        <f t="shared" si="57"/>
        <v>9872.4</v>
      </c>
      <c r="H119" s="25">
        <f t="shared" si="57"/>
        <v>10484.1</v>
      </c>
      <c r="I119" s="25">
        <f t="shared" si="57"/>
        <v>10317.5</v>
      </c>
      <c r="J119" s="25">
        <f t="shared" si="57"/>
        <v>10317.5</v>
      </c>
      <c r="K119" s="17">
        <f t="shared" si="39"/>
        <v>72863.600000000006</v>
      </c>
    </row>
    <row r="120" spans="1:11" ht="52.5" customHeight="1">
      <c r="A120" s="45"/>
      <c r="B120" s="23" t="s">
        <v>16</v>
      </c>
      <c r="C120" s="25">
        <v>6879.3</v>
      </c>
      <c r="D120" s="25">
        <v>7395.8</v>
      </c>
      <c r="E120" s="25">
        <f>1382.8+6598.8+11.4+28.3+118.1+126+87.2</f>
        <v>8352.6000000000022</v>
      </c>
      <c r="F120" s="25">
        <f>9199.2+45.2</f>
        <v>9244.4000000000015</v>
      </c>
      <c r="G120" s="24">
        <v>9872.4</v>
      </c>
      <c r="H120" s="25">
        <v>10484.1</v>
      </c>
      <c r="I120" s="25">
        <v>10317.5</v>
      </c>
      <c r="J120" s="25">
        <v>10317.5</v>
      </c>
      <c r="K120" s="17">
        <f t="shared" si="39"/>
        <v>72863.600000000006</v>
      </c>
    </row>
    <row r="121" spans="1:11" ht="18.600000000000001" customHeight="1">
      <c r="A121" s="46" t="s">
        <v>66</v>
      </c>
      <c r="B121" s="21" t="s">
        <v>15</v>
      </c>
      <c r="C121" s="22">
        <f>C122+C123</f>
        <v>0</v>
      </c>
      <c r="D121" s="22">
        <f t="shared" ref="D121:I121" si="58">D122+D123</f>
        <v>155</v>
      </c>
      <c r="E121" s="22">
        <f t="shared" si="58"/>
        <v>655</v>
      </c>
      <c r="F121" s="22">
        <f t="shared" si="58"/>
        <v>590.6</v>
      </c>
      <c r="G121" s="24">
        <f t="shared" si="58"/>
        <v>71.5</v>
      </c>
      <c r="H121" s="22">
        <f t="shared" si="58"/>
        <v>344</v>
      </c>
      <c r="I121" s="22">
        <f t="shared" si="58"/>
        <v>458</v>
      </c>
      <c r="J121" s="22">
        <f>J122+J123</f>
        <v>467</v>
      </c>
      <c r="K121" s="17">
        <f t="shared" si="39"/>
        <v>2741.1</v>
      </c>
    </row>
    <row r="122" spans="1:11" ht="31.5">
      <c r="A122" s="47"/>
      <c r="B122" s="23" t="s">
        <v>16</v>
      </c>
      <c r="C122" s="24">
        <f>C125</f>
        <v>0</v>
      </c>
      <c r="D122" s="24">
        <f t="shared" ref="D122:I123" si="59">D125</f>
        <v>155</v>
      </c>
      <c r="E122" s="24">
        <f t="shared" si="59"/>
        <v>655</v>
      </c>
      <c r="F122" s="24">
        <f t="shared" si="59"/>
        <v>589.1</v>
      </c>
      <c r="G122" s="24">
        <f t="shared" si="59"/>
        <v>33.6</v>
      </c>
      <c r="H122" s="24">
        <f>H125</f>
        <v>344</v>
      </c>
      <c r="I122" s="24">
        <f t="shared" si="59"/>
        <v>458</v>
      </c>
      <c r="J122" s="24">
        <f>J125</f>
        <v>467</v>
      </c>
      <c r="K122" s="17">
        <f t="shared" si="39"/>
        <v>2701.7</v>
      </c>
    </row>
    <row r="123" spans="1:11" ht="15.75">
      <c r="A123" s="48"/>
      <c r="B123" s="23" t="s">
        <v>25</v>
      </c>
      <c r="C123" s="24">
        <f>C126</f>
        <v>0</v>
      </c>
      <c r="D123" s="24">
        <f t="shared" si="59"/>
        <v>0</v>
      </c>
      <c r="E123" s="24">
        <f t="shared" si="59"/>
        <v>0</v>
      </c>
      <c r="F123" s="24">
        <f t="shared" si="59"/>
        <v>1.5</v>
      </c>
      <c r="G123" s="24">
        <f t="shared" si="59"/>
        <v>37.9</v>
      </c>
      <c r="H123" s="24">
        <f t="shared" si="59"/>
        <v>0</v>
      </c>
      <c r="I123" s="24">
        <f t="shared" si="59"/>
        <v>0</v>
      </c>
      <c r="J123" s="24">
        <f>J126</f>
        <v>0</v>
      </c>
      <c r="K123" s="17">
        <f t="shared" si="39"/>
        <v>39.4</v>
      </c>
    </row>
    <row r="124" spans="1:11" ht="19.5" customHeight="1">
      <c r="A124" s="49" t="s">
        <v>67</v>
      </c>
      <c r="B124" s="21" t="s">
        <v>15</v>
      </c>
      <c r="C124" s="24">
        <f>C125+C126</f>
        <v>0</v>
      </c>
      <c r="D124" s="24">
        <f>D125</f>
        <v>155</v>
      </c>
      <c r="E124" s="24">
        <f>E125</f>
        <v>655</v>
      </c>
      <c r="F124" s="24">
        <f>F125+F126</f>
        <v>590.6</v>
      </c>
      <c r="G124" s="24">
        <f>G125+G126</f>
        <v>71.5</v>
      </c>
      <c r="H124" s="24">
        <f>H125+H126</f>
        <v>344</v>
      </c>
      <c r="I124" s="24">
        <f>I125+I126</f>
        <v>458</v>
      </c>
      <c r="J124" s="24">
        <f>J125+J126</f>
        <v>467</v>
      </c>
      <c r="K124" s="17">
        <f t="shared" si="39"/>
        <v>2741.1</v>
      </c>
    </row>
    <row r="125" spans="1:11" ht="33" customHeight="1">
      <c r="A125" s="50"/>
      <c r="B125" s="23" t="s">
        <v>16</v>
      </c>
      <c r="C125" s="24">
        <v>0</v>
      </c>
      <c r="D125" s="24">
        <v>155</v>
      </c>
      <c r="E125" s="24">
        <v>655</v>
      </c>
      <c r="F125" s="24">
        <v>589.1</v>
      </c>
      <c r="G125" s="24">
        <v>33.6</v>
      </c>
      <c r="H125" s="24">
        <v>344</v>
      </c>
      <c r="I125" s="24">
        <v>458</v>
      </c>
      <c r="J125" s="24">
        <v>467</v>
      </c>
      <c r="K125" s="17">
        <f t="shared" si="39"/>
        <v>2701.7</v>
      </c>
    </row>
    <row r="126" spans="1:11" ht="18.75" customHeight="1">
      <c r="A126" s="51"/>
      <c r="B126" s="23" t="s">
        <v>25</v>
      </c>
      <c r="C126" s="24">
        <v>0</v>
      </c>
      <c r="D126" s="24">
        <v>0</v>
      </c>
      <c r="E126" s="24">
        <v>0</v>
      </c>
      <c r="F126" s="24">
        <v>1.5</v>
      </c>
      <c r="G126" s="24">
        <v>37.9</v>
      </c>
      <c r="H126" s="24">
        <v>0</v>
      </c>
      <c r="I126" s="24">
        <v>0</v>
      </c>
      <c r="J126" s="24">
        <v>0</v>
      </c>
      <c r="K126" s="17">
        <f t="shared" si="39"/>
        <v>39.4</v>
      </c>
    </row>
    <row r="127" spans="1:11" ht="21">
      <c r="B127" s="37"/>
      <c r="C127" s="37"/>
      <c r="D127" s="37"/>
      <c r="E127" s="37"/>
      <c r="F127" s="37"/>
      <c r="G127" s="38"/>
      <c r="H127" s="39"/>
      <c r="I127" s="39"/>
      <c r="J127" s="39"/>
      <c r="K127" s="37"/>
    </row>
    <row r="128" spans="1:11" ht="21">
      <c r="B128" s="37"/>
      <c r="C128" s="37"/>
      <c r="D128" s="37"/>
      <c r="E128" s="37"/>
      <c r="F128" s="37"/>
      <c r="G128" s="40"/>
      <c r="H128" s="37"/>
      <c r="I128" s="37"/>
      <c r="J128" s="37"/>
      <c r="K128" s="37"/>
    </row>
  </sheetData>
  <mergeCells count="46">
    <mergeCell ref="A35:A36"/>
    <mergeCell ref="E2:K3"/>
    <mergeCell ref="A4:K4"/>
    <mergeCell ref="A5:A6"/>
    <mergeCell ref="B5:B6"/>
    <mergeCell ref="C5:K5"/>
    <mergeCell ref="A8:A18"/>
    <mergeCell ref="A19:A22"/>
    <mergeCell ref="A23:A26"/>
    <mergeCell ref="A27:A30"/>
    <mergeCell ref="A31:A32"/>
    <mergeCell ref="A33:A34"/>
    <mergeCell ref="A59:A60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A57:A58"/>
    <mergeCell ref="A96:A98"/>
    <mergeCell ref="A61:A62"/>
    <mergeCell ref="A63:A64"/>
    <mergeCell ref="A65:A66"/>
    <mergeCell ref="A67:A68"/>
    <mergeCell ref="A69:A70"/>
    <mergeCell ref="A71:A72"/>
    <mergeCell ref="A73:A74"/>
    <mergeCell ref="A75:A76"/>
    <mergeCell ref="A77:A78"/>
    <mergeCell ref="A79:A87"/>
    <mergeCell ref="A88:A95"/>
    <mergeCell ref="A117:A118"/>
    <mergeCell ref="A119:A120"/>
    <mergeCell ref="A121:A123"/>
    <mergeCell ref="A124:A126"/>
    <mergeCell ref="A99:A103"/>
    <mergeCell ref="A104:A107"/>
    <mergeCell ref="A108:A109"/>
    <mergeCell ref="A110:A112"/>
    <mergeCell ref="A113:A114"/>
    <mergeCell ref="A115:A116"/>
  </mergeCells>
  <pageMargins left="0.31496062992125984" right="0.19685039370078741" top="0.61" bottom="0.31496062992125984" header="0.62992125984251968" footer="0.31496062992125984"/>
  <pageSetup paperSize="9" scale="60" fitToHeight="0" orientation="landscape" r:id="rId1"/>
  <headerFooter alignWithMargins="0"/>
  <rowBreaks count="2" manualBreakCount="2">
    <brk id="36" max="9" man="1"/>
    <brk id="9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 № 2 (на конец года)</vt:lpstr>
      <vt:lpstr>Лист1</vt:lpstr>
      <vt:lpstr>'пр № 2 (на конец года)'!Заголовки_для_печати</vt:lpstr>
      <vt:lpstr>'пр № 2 (на конец года)'!Область_печати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Кучерова Ирина Николаевна</dc:creator>
  <cp:lastModifiedBy>Kalinina_S</cp:lastModifiedBy>
  <dcterms:created xsi:type="dcterms:W3CDTF">2015-06-05T18:19:34Z</dcterms:created>
  <dcterms:modified xsi:type="dcterms:W3CDTF">2021-12-17T16:22:36Z</dcterms:modified>
</cp:coreProperties>
</file>