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40" windowHeight="15000"/>
  </bookViews>
  <sheets>
    <sheet name="пр 3  на конец 2021" sheetId="2" r:id="rId1"/>
    <sheet name="Лист1" sheetId="1" r:id="rId2"/>
  </sheets>
  <definedNames>
    <definedName name="_xlnm.Print_Titles" localSheetId="0">'пр 3  на конец 2021'!$4:$8</definedName>
    <definedName name="_xlnm.Print_Area" localSheetId="0">'пр 3  на конец 2021'!$A$1:$L$371</definedName>
  </definedName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0" i="2"/>
  <c r="L369"/>
  <c r="L368"/>
  <c r="K367"/>
  <c r="J367"/>
  <c r="I367"/>
  <c r="H367"/>
  <c r="G367"/>
  <c r="F367"/>
  <c r="E367"/>
  <c r="D367"/>
  <c r="L367" s="1"/>
  <c r="L366"/>
  <c r="L365"/>
  <c r="L364"/>
  <c r="K363"/>
  <c r="J363"/>
  <c r="I363"/>
  <c r="H363"/>
  <c r="G363"/>
  <c r="F363"/>
  <c r="E363"/>
  <c r="D363"/>
  <c r="L363" s="1"/>
  <c r="K362"/>
  <c r="J362"/>
  <c r="I362"/>
  <c r="I359" s="1"/>
  <c r="H362"/>
  <c r="G362"/>
  <c r="F362"/>
  <c r="E362"/>
  <c r="E359" s="1"/>
  <c r="D362"/>
  <c r="L362" s="1"/>
  <c r="K361"/>
  <c r="J361"/>
  <c r="J359" s="1"/>
  <c r="I361"/>
  <c r="H361"/>
  <c r="G361"/>
  <c r="F361"/>
  <c r="F359" s="1"/>
  <c r="E361"/>
  <c r="D361"/>
  <c r="L361" s="1"/>
  <c r="K360"/>
  <c r="K359" s="1"/>
  <c r="J360"/>
  <c r="I360"/>
  <c r="H360"/>
  <c r="G360"/>
  <c r="G359" s="1"/>
  <c r="F360"/>
  <c r="E360"/>
  <c r="D360"/>
  <c r="L360" s="1"/>
  <c r="H359"/>
  <c r="D359"/>
  <c r="L358"/>
  <c r="L357"/>
  <c r="G356"/>
  <c r="F356"/>
  <c r="E356"/>
  <c r="D356"/>
  <c r="K355"/>
  <c r="J355"/>
  <c r="I355"/>
  <c r="H355"/>
  <c r="F355"/>
  <c r="E355"/>
  <c r="D355"/>
  <c r="L354"/>
  <c r="L353"/>
  <c r="K352"/>
  <c r="K351" s="1"/>
  <c r="J352"/>
  <c r="I352"/>
  <c r="H352"/>
  <c r="F352"/>
  <c r="E352"/>
  <c r="D352"/>
  <c r="J351"/>
  <c r="I351"/>
  <c r="H351"/>
  <c r="F351"/>
  <c r="E351"/>
  <c r="L350"/>
  <c r="H349"/>
  <c r="H344" s="1"/>
  <c r="F349"/>
  <c r="F348"/>
  <c r="L348" s="1"/>
  <c r="L347"/>
  <c r="K346"/>
  <c r="J346"/>
  <c r="I346"/>
  <c r="H346"/>
  <c r="G346"/>
  <c r="E346"/>
  <c r="D346"/>
  <c r="K345"/>
  <c r="J345"/>
  <c r="I345"/>
  <c r="H345"/>
  <c r="G345"/>
  <c r="F345"/>
  <c r="E345"/>
  <c r="D345"/>
  <c r="K344"/>
  <c r="J344"/>
  <c r="I344"/>
  <c r="G344"/>
  <c r="E344"/>
  <c r="D344"/>
  <c r="K343"/>
  <c r="K341" s="1"/>
  <c r="J343"/>
  <c r="I343"/>
  <c r="H343"/>
  <c r="G343"/>
  <c r="E343"/>
  <c r="D343"/>
  <c r="K342"/>
  <c r="J342"/>
  <c r="I342"/>
  <c r="I341" s="1"/>
  <c r="H342"/>
  <c r="H341" s="1"/>
  <c r="G342"/>
  <c r="F342"/>
  <c r="E342"/>
  <c r="E341" s="1"/>
  <c r="D342"/>
  <c r="L340"/>
  <c r="L339"/>
  <c r="L338"/>
  <c r="H338"/>
  <c r="L337"/>
  <c r="K336"/>
  <c r="J336"/>
  <c r="I336"/>
  <c r="H336"/>
  <c r="G336"/>
  <c r="L336" s="1"/>
  <c r="E336"/>
  <c r="D336"/>
  <c r="L335"/>
  <c r="L334"/>
  <c r="F333"/>
  <c r="L333" s="1"/>
  <c r="F332"/>
  <c r="K331"/>
  <c r="J331"/>
  <c r="I331"/>
  <c r="H331"/>
  <c r="G331"/>
  <c r="F331"/>
  <c r="E331"/>
  <c r="D331"/>
  <c r="K330"/>
  <c r="J330"/>
  <c r="I330"/>
  <c r="H330"/>
  <c r="G330"/>
  <c r="F330"/>
  <c r="F326" s="1"/>
  <c r="E330"/>
  <c r="D330"/>
  <c r="K329"/>
  <c r="K326" s="1"/>
  <c r="J329"/>
  <c r="I329"/>
  <c r="H329"/>
  <c r="G329"/>
  <c r="G326" s="1"/>
  <c r="F329"/>
  <c r="E329"/>
  <c r="D329"/>
  <c r="K328"/>
  <c r="J328"/>
  <c r="I328"/>
  <c r="H328"/>
  <c r="H326" s="1"/>
  <c r="G328"/>
  <c r="F328"/>
  <c r="E328"/>
  <c r="D328"/>
  <c r="D326" s="1"/>
  <c r="K327"/>
  <c r="J327"/>
  <c r="I327"/>
  <c r="I326" s="1"/>
  <c r="H327"/>
  <c r="G327"/>
  <c r="F327"/>
  <c r="E327"/>
  <c r="E326" s="1"/>
  <c r="D327"/>
  <c r="L327" s="1"/>
  <c r="J326"/>
  <c r="L325"/>
  <c r="L324"/>
  <c r="L323"/>
  <c r="L322"/>
  <c r="K321"/>
  <c r="J321"/>
  <c r="I321"/>
  <c r="H321"/>
  <c r="G321"/>
  <c r="L321" s="1"/>
  <c r="E321"/>
  <c r="D321"/>
  <c r="L320"/>
  <c r="L319"/>
  <c r="L318"/>
  <c r="L317"/>
  <c r="K316"/>
  <c r="J316"/>
  <c r="I316"/>
  <c r="H316"/>
  <c r="G316"/>
  <c r="L316" s="1"/>
  <c r="E316"/>
  <c r="D316"/>
  <c r="L315"/>
  <c r="L314"/>
  <c r="L313"/>
  <c r="L312"/>
  <c r="K311"/>
  <c r="J311"/>
  <c r="I311"/>
  <c r="H311"/>
  <c r="G311"/>
  <c r="L311" s="1"/>
  <c r="E311"/>
  <c r="D311"/>
  <c r="L310"/>
  <c r="L309"/>
  <c r="L308"/>
  <c r="L307"/>
  <c r="K306"/>
  <c r="J306"/>
  <c r="I306"/>
  <c r="H306"/>
  <c r="G306"/>
  <c r="F306"/>
  <c r="E306"/>
  <c r="D306"/>
  <c r="L306" s="1"/>
  <c r="K305"/>
  <c r="J305"/>
  <c r="I305"/>
  <c r="H305"/>
  <c r="G305"/>
  <c r="F305"/>
  <c r="E305"/>
  <c r="D305"/>
  <c r="D301" s="1"/>
  <c r="K304"/>
  <c r="J304"/>
  <c r="I304"/>
  <c r="H304"/>
  <c r="G304"/>
  <c r="F304"/>
  <c r="E304"/>
  <c r="D304"/>
  <c r="L304" s="1"/>
  <c r="K303"/>
  <c r="J303"/>
  <c r="J301" s="1"/>
  <c r="I303"/>
  <c r="H303"/>
  <c r="G303"/>
  <c r="F303"/>
  <c r="F301" s="1"/>
  <c r="E303"/>
  <c r="D303"/>
  <c r="L303" s="1"/>
  <c r="K302"/>
  <c r="K301" s="1"/>
  <c r="J302"/>
  <c r="I302"/>
  <c r="H302"/>
  <c r="G302"/>
  <c r="G301" s="1"/>
  <c r="F302"/>
  <c r="E302"/>
  <c r="D302"/>
  <c r="L302" s="1"/>
  <c r="I301"/>
  <c r="H301"/>
  <c r="E301"/>
  <c r="L300"/>
  <c r="L299"/>
  <c r="L298"/>
  <c r="L297"/>
  <c r="K296"/>
  <c r="J296"/>
  <c r="I296"/>
  <c r="H296"/>
  <c r="G296"/>
  <c r="E296"/>
  <c r="D296"/>
  <c r="L295"/>
  <c r="L294"/>
  <c r="L293"/>
  <c r="L292"/>
  <c r="K291"/>
  <c r="J291"/>
  <c r="I291"/>
  <c r="H291"/>
  <c r="G291"/>
  <c r="E291"/>
  <c r="D291"/>
  <c r="L291" s="1"/>
  <c r="L290"/>
  <c r="L289"/>
  <c r="L288"/>
  <c r="L287"/>
  <c r="K286"/>
  <c r="J286"/>
  <c r="I286"/>
  <c r="H286"/>
  <c r="G286"/>
  <c r="E286"/>
  <c r="D286"/>
  <c r="L285"/>
  <c r="L284"/>
  <c r="L283"/>
  <c r="L282"/>
  <c r="K281"/>
  <c r="J281"/>
  <c r="I281"/>
  <c r="H281"/>
  <c r="G281"/>
  <c r="F281"/>
  <c r="E281"/>
  <c r="D281"/>
  <c r="K280"/>
  <c r="K276" s="1"/>
  <c r="J280"/>
  <c r="J276" s="1"/>
  <c r="I280"/>
  <c r="H280"/>
  <c r="G280"/>
  <c r="F280"/>
  <c r="E280"/>
  <c r="D280"/>
  <c r="K279"/>
  <c r="J279"/>
  <c r="I279"/>
  <c r="H279"/>
  <c r="G279"/>
  <c r="F279"/>
  <c r="E279"/>
  <c r="D279"/>
  <c r="L279" s="1"/>
  <c r="K278"/>
  <c r="J278"/>
  <c r="I278"/>
  <c r="H278"/>
  <c r="G278"/>
  <c r="F278"/>
  <c r="E278"/>
  <c r="D278"/>
  <c r="K277"/>
  <c r="J277"/>
  <c r="I277"/>
  <c r="I276" s="1"/>
  <c r="H277"/>
  <c r="G277"/>
  <c r="F277"/>
  <c r="E277"/>
  <c r="E276" s="1"/>
  <c r="D277"/>
  <c r="G276"/>
  <c r="F276"/>
  <c r="L275"/>
  <c r="L274"/>
  <c r="L273"/>
  <c r="K272"/>
  <c r="J272"/>
  <c r="I272"/>
  <c r="H272"/>
  <c r="G272"/>
  <c r="F272"/>
  <c r="E272"/>
  <c r="D272"/>
  <c r="L271"/>
  <c r="L270"/>
  <c r="D269"/>
  <c r="L269" s="1"/>
  <c r="K268"/>
  <c r="J268"/>
  <c r="I268"/>
  <c r="H268"/>
  <c r="G268"/>
  <c r="F268"/>
  <c r="E268"/>
  <c r="D268"/>
  <c r="L268" s="1"/>
  <c r="L267"/>
  <c r="L266"/>
  <c r="D265"/>
  <c r="K264"/>
  <c r="J264"/>
  <c r="I264"/>
  <c r="H264"/>
  <c r="G264"/>
  <c r="F264"/>
  <c r="E264"/>
  <c r="D264"/>
  <c r="L264" s="1"/>
  <c r="L263"/>
  <c r="L262"/>
  <c r="D261"/>
  <c r="K260"/>
  <c r="J260"/>
  <c r="I260"/>
  <c r="H260"/>
  <c r="G260"/>
  <c r="F260"/>
  <c r="E260"/>
  <c r="K259"/>
  <c r="J259"/>
  <c r="I259"/>
  <c r="H259"/>
  <c r="G259"/>
  <c r="F259"/>
  <c r="F256" s="1"/>
  <c r="E259"/>
  <c r="D259"/>
  <c r="K258"/>
  <c r="K256" s="1"/>
  <c r="J258"/>
  <c r="I258"/>
  <c r="H258"/>
  <c r="G258"/>
  <c r="G256" s="1"/>
  <c r="F258"/>
  <c r="E258"/>
  <c r="D258"/>
  <c r="K257"/>
  <c r="J257"/>
  <c r="I257"/>
  <c r="I256" s="1"/>
  <c r="H257"/>
  <c r="H256" s="1"/>
  <c r="G257"/>
  <c r="F257"/>
  <c r="E257"/>
  <c r="D257"/>
  <c r="D256" s="1"/>
  <c r="J256"/>
  <c r="E256"/>
  <c r="L255"/>
  <c r="L254"/>
  <c r="L253"/>
  <c r="F253"/>
  <c r="D253"/>
  <c r="K252"/>
  <c r="J252"/>
  <c r="I252"/>
  <c r="H252"/>
  <c r="G252"/>
  <c r="F252"/>
  <c r="E252"/>
  <c r="D252"/>
  <c r="L251"/>
  <c r="L250"/>
  <c r="F249"/>
  <c r="D249"/>
  <c r="K248"/>
  <c r="J248"/>
  <c r="I248"/>
  <c r="H248"/>
  <c r="G248"/>
  <c r="E248"/>
  <c r="K247"/>
  <c r="J247"/>
  <c r="I247"/>
  <c r="H247"/>
  <c r="G247"/>
  <c r="F247"/>
  <c r="E247"/>
  <c r="D247"/>
  <c r="K246"/>
  <c r="K244" s="1"/>
  <c r="J246"/>
  <c r="I246"/>
  <c r="H246"/>
  <c r="G246"/>
  <c r="G244" s="1"/>
  <c r="F246"/>
  <c r="E246"/>
  <c r="D246"/>
  <c r="K245"/>
  <c r="J245"/>
  <c r="I245"/>
  <c r="H245"/>
  <c r="H244" s="1"/>
  <c r="G245"/>
  <c r="E245"/>
  <c r="E244" s="1"/>
  <c r="D245"/>
  <c r="D244" s="1"/>
  <c r="J244"/>
  <c r="I244"/>
  <c r="L243"/>
  <c r="L242"/>
  <c r="L241"/>
  <c r="K240"/>
  <c r="J240"/>
  <c r="I240"/>
  <c r="H240"/>
  <c r="G240"/>
  <c r="F240"/>
  <c r="E240"/>
  <c r="D240"/>
  <c r="L240" s="1"/>
  <c r="G239"/>
  <c r="F239"/>
  <c r="E239"/>
  <c r="L238"/>
  <c r="L237"/>
  <c r="K236"/>
  <c r="J236"/>
  <c r="I236"/>
  <c r="H236"/>
  <c r="E236"/>
  <c r="D236"/>
  <c r="L235"/>
  <c r="L234"/>
  <c r="F233"/>
  <c r="L233" s="1"/>
  <c r="D233"/>
  <c r="K232"/>
  <c r="J232"/>
  <c r="I232"/>
  <c r="H232"/>
  <c r="G232"/>
  <c r="E232"/>
  <c r="D232"/>
  <c r="K231"/>
  <c r="K185" s="1"/>
  <c r="K56" s="1"/>
  <c r="J231"/>
  <c r="I231"/>
  <c r="H231"/>
  <c r="G231"/>
  <c r="G185" s="1"/>
  <c r="F231"/>
  <c r="E231"/>
  <c r="D231"/>
  <c r="L231" s="1"/>
  <c r="L230"/>
  <c r="L229"/>
  <c r="L228"/>
  <c r="K227"/>
  <c r="J227"/>
  <c r="I227"/>
  <c r="H227"/>
  <c r="G227"/>
  <c r="F227"/>
  <c r="E227"/>
  <c r="D227"/>
  <c r="K226"/>
  <c r="J226"/>
  <c r="I226"/>
  <c r="H226"/>
  <c r="H223" s="1"/>
  <c r="G226"/>
  <c r="F226"/>
  <c r="E226"/>
  <c r="D226"/>
  <c r="D223" s="1"/>
  <c r="L225"/>
  <c r="D224"/>
  <c r="K223"/>
  <c r="J223"/>
  <c r="G223"/>
  <c r="F223"/>
  <c r="L222"/>
  <c r="L221"/>
  <c r="D220"/>
  <c r="K219"/>
  <c r="J219"/>
  <c r="I219"/>
  <c r="H219"/>
  <c r="G219"/>
  <c r="F219"/>
  <c r="E219"/>
  <c r="K218"/>
  <c r="J218"/>
  <c r="J215" s="1"/>
  <c r="I218"/>
  <c r="H218"/>
  <c r="G218"/>
  <c r="F218"/>
  <c r="K217"/>
  <c r="J217"/>
  <c r="I217"/>
  <c r="H217"/>
  <c r="G217"/>
  <c r="F217"/>
  <c r="E217"/>
  <c r="D217"/>
  <c r="L217" s="1"/>
  <c r="K216"/>
  <c r="J216"/>
  <c r="I216"/>
  <c r="I215" s="1"/>
  <c r="H216"/>
  <c r="G216"/>
  <c r="E216"/>
  <c r="D216"/>
  <c r="K214"/>
  <c r="J214"/>
  <c r="I214"/>
  <c r="H214"/>
  <c r="G214"/>
  <c r="F214"/>
  <c r="F211" s="1"/>
  <c r="E214"/>
  <c r="D214"/>
  <c r="L214" s="1"/>
  <c r="K213"/>
  <c r="K211" s="1"/>
  <c r="J213"/>
  <c r="I213"/>
  <c r="H213"/>
  <c r="G213"/>
  <c r="G211" s="1"/>
  <c r="F213"/>
  <c r="E213"/>
  <c r="D213"/>
  <c r="K212"/>
  <c r="J212"/>
  <c r="I212"/>
  <c r="H212"/>
  <c r="H211" s="1"/>
  <c r="G212"/>
  <c r="F212"/>
  <c r="E212"/>
  <c r="D212"/>
  <c r="D211" s="1"/>
  <c r="L211" s="1"/>
  <c r="J211"/>
  <c r="I211"/>
  <c r="E211"/>
  <c r="K210"/>
  <c r="K38" s="1"/>
  <c r="J210"/>
  <c r="I210"/>
  <c r="H210"/>
  <c r="G210"/>
  <c r="G206" s="1"/>
  <c r="F210"/>
  <c r="E210"/>
  <c r="D210"/>
  <c r="K209"/>
  <c r="J209"/>
  <c r="I209"/>
  <c r="H209"/>
  <c r="H36" s="1"/>
  <c r="G209"/>
  <c r="F209"/>
  <c r="E209"/>
  <c r="D209"/>
  <c r="D36" s="1"/>
  <c r="K208"/>
  <c r="J208"/>
  <c r="I208"/>
  <c r="H208"/>
  <c r="G208"/>
  <c r="F208"/>
  <c r="E208"/>
  <c r="D208"/>
  <c r="K207"/>
  <c r="J207"/>
  <c r="J206" s="1"/>
  <c r="I207"/>
  <c r="I206" s="1"/>
  <c r="H207"/>
  <c r="G207"/>
  <c r="F207"/>
  <c r="E207"/>
  <c r="E206" s="1"/>
  <c r="D207"/>
  <c r="F206"/>
  <c r="K205"/>
  <c r="J205"/>
  <c r="I205"/>
  <c r="H205"/>
  <c r="G205"/>
  <c r="F205"/>
  <c r="E205"/>
  <c r="D205"/>
  <c r="L205" s="1"/>
  <c r="K204"/>
  <c r="J204"/>
  <c r="I204"/>
  <c r="H204"/>
  <c r="G204"/>
  <c r="F204"/>
  <c r="E204"/>
  <c r="D204"/>
  <c r="L204" s="1"/>
  <c r="K203"/>
  <c r="J203"/>
  <c r="I203"/>
  <c r="I201" s="1"/>
  <c r="H203"/>
  <c r="G203"/>
  <c r="F203"/>
  <c r="E203"/>
  <c r="E201" s="1"/>
  <c r="D203"/>
  <c r="K202"/>
  <c r="J202"/>
  <c r="J201" s="1"/>
  <c r="I202"/>
  <c r="H202"/>
  <c r="G202"/>
  <c r="G201" s="1"/>
  <c r="F202"/>
  <c r="F201" s="1"/>
  <c r="E202"/>
  <c r="K201"/>
  <c r="H201"/>
  <c r="K200"/>
  <c r="J200"/>
  <c r="I200"/>
  <c r="H200"/>
  <c r="G200"/>
  <c r="F200"/>
  <c r="E200"/>
  <c r="E23" s="1"/>
  <c r="D200"/>
  <c r="L200" s="1"/>
  <c r="K199"/>
  <c r="J199"/>
  <c r="I199"/>
  <c r="I196" s="1"/>
  <c r="H199"/>
  <c r="G199"/>
  <c r="F199"/>
  <c r="E199"/>
  <c r="E196" s="1"/>
  <c r="D199"/>
  <c r="K198"/>
  <c r="J198"/>
  <c r="J196" s="1"/>
  <c r="I198"/>
  <c r="H198"/>
  <c r="G198"/>
  <c r="G165" s="1"/>
  <c r="F198"/>
  <c r="E198"/>
  <c r="D198"/>
  <c r="K197"/>
  <c r="J197"/>
  <c r="I197"/>
  <c r="H197"/>
  <c r="G197"/>
  <c r="E197"/>
  <c r="D197"/>
  <c r="H196"/>
  <c r="D196"/>
  <c r="K195"/>
  <c r="J195"/>
  <c r="J191" s="1"/>
  <c r="I195"/>
  <c r="H195"/>
  <c r="E195"/>
  <c r="D195"/>
  <c r="K194"/>
  <c r="J194"/>
  <c r="I194"/>
  <c r="H194"/>
  <c r="G194"/>
  <c r="F194"/>
  <c r="E194"/>
  <c r="D194"/>
  <c r="L194" s="1"/>
  <c r="K193"/>
  <c r="J193"/>
  <c r="I193"/>
  <c r="H193"/>
  <c r="H27" s="1"/>
  <c r="G193"/>
  <c r="F193"/>
  <c r="E193"/>
  <c r="D193"/>
  <c r="D27" s="1"/>
  <c r="K192"/>
  <c r="J192"/>
  <c r="I192"/>
  <c r="I191" s="1"/>
  <c r="H192"/>
  <c r="G192"/>
  <c r="F192"/>
  <c r="E192"/>
  <c r="E191" s="1"/>
  <c r="D192"/>
  <c r="K190"/>
  <c r="J190"/>
  <c r="I190"/>
  <c r="H190"/>
  <c r="G190"/>
  <c r="F190"/>
  <c r="E190"/>
  <c r="D190"/>
  <c r="K189"/>
  <c r="J189"/>
  <c r="I189"/>
  <c r="H189"/>
  <c r="H59" s="1"/>
  <c r="G189"/>
  <c r="F189"/>
  <c r="E189"/>
  <c r="D189"/>
  <c r="D59" s="1"/>
  <c r="K188"/>
  <c r="J188"/>
  <c r="I188"/>
  <c r="H188"/>
  <c r="G188"/>
  <c r="F188"/>
  <c r="E188"/>
  <c r="D188"/>
  <c r="K187"/>
  <c r="J187"/>
  <c r="I187"/>
  <c r="H187"/>
  <c r="G187"/>
  <c r="E187"/>
  <c r="D187"/>
  <c r="L185"/>
  <c r="J185"/>
  <c r="I185"/>
  <c r="H185"/>
  <c r="F185"/>
  <c r="E185"/>
  <c r="D185"/>
  <c r="K184"/>
  <c r="J184"/>
  <c r="I184"/>
  <c r="H184"/>
  <c r="G184"/>
  <c r="F184"/>
  <c r="E184"/>
  <c r="D184"/>
  <c r="K183"/>
  <c r="J183"/>
  <c r="I183"/>
  <c r="H183"/>
  <c r="G183"/>
  <c r="F183"/>
  <c r="E183"/>
  <c r="D183"/>
  <c r="K182"/>
  <c r="J182"/>
  <c r="K181"/>
  <c r="K52" s="1"/>
  <c r="J181"/>
  <c r="I181"/>
  <c r="H181"/>
  <c r="H52" s="1"/>
  <c r="G181"/>
  <c r="F181"/>
  <c r="E181"/>
  <c r="D181"/>
  <c r="L181" s="1"/>
  <c r="K180"/>
  <c r="J180"/>
  <c r="I180"/>
  <c r="H180"/>
  <c r="G180"/>
  <c r="F180"/>
  <c r="E180"/>
  <c r="D180"/>
  <c r="K179"/>
  <c r="J179"/>
  <c r="I179"/>
  <c r="H179"/>
  <c r="G179"/>
  <c r="F179"/>
  <c r="E179"/>
  <c r="D179"/>
  <c r="L179" s="1"/>
  <c r="K178"/>
  <c r="J178"/>
  <c r="F178"/>
  <c r="K177"/>
  <c r="J177"/>
  <c r="H177"/>
  <c r="H48" s="1"/>
  <c r="G177"/>
  <c r="F177"/>
  <c r="K176"/>
  <c r="J176"/>
  <c r="I176"/>
  <c r="H176"/>
  <c r="G176"/>
  <c r="F176"/>
  <c r="E176"/>
  <c r="D176"/>
  <c r="L176" s="1"/>
  <c r="K175"/>
  <c r="J175"/>
  <c r="J165" s="1"/>
  <c r="I175"/>
  <c r="H175"/>
  <c r="G175"/>
  <c r="F175"/>
  <c r="E175"/>
  <c r="D175"/>
  <c r="L175" s="1"/>
  <c r="K174"/>
  <c r="K45" s="1"/>
  <c r="K44" s="1"/>
  <c r="J174"/>
  <c r="J173" s="1"/>
  <c r="I174"/>
  <c r="H174"/>
  <c r="G174"/>
  <c r="G173" s="1"/>
  <c r="F174"/>
  <c r="F173" s="1"/>
  <c r="E174"/>
  <c r="K173"/>
  <c r="K172"/>
  <c r="J172"/>
  <c r="I172"/>
  <c r="H172"/>
  <c r="G172"/>
  <c r="F172"/>
  <c r="E172"/>
  <c r="E18" s="1"/>
  <c r="D172"/>
  <c r="K171"/>
  <c r="J171"/>
  <c r="J168" s="1"/>
  <c r="I171"/>
  <c r="H171"/>
  <c r="G171"/>
  <c r="F171"/>
  <c r="E171"/>
  <c r="D171"/>
  <c r="L171" s="1"/>
  <c r="L170"/>
  <c r="K169"/>
  <c r="K168" s="1"/>
  <c r="J169"/>
  <c r="I169"/>
  <c r="H169"/>
  <c r="G169"/>
  <c r="G168" s="1"/>
  <c r="E169"/>
  <c r="K166"/>
  <c r="J166"/>
  <c r="F166"/>
  <c r="K165"/>
  <c r="H165"/>
  <c r="F165"/>
  <c r="D165"/>
  <c r="H164"/>
  <c r="D162"/>
  <c r="L161"/>
  <c r="L160"/>
  <c r="D160"/>
  <c r="D159"/>
  <c r="L159" s="1"/>
  <c r="K158"/>
  <c r="J158"/>
  <c r="I158"/>
  <c r="H158"/>
  <c r="G158"/>
  <c r="F158"/>
  <c r="E158"/>
  <c r="D158"/>
  <c r="L158" s="1"/>
  <c r="L157"/>
  <c r="F156"/>
  <c r="L155"/>
  <c r="F154"/>
  <c r="D154"/>
  <c r="L154" s="1"/>
  <c r="K153"/>
  <c r="J153"/>
  <c r="I153"/>
  <c r="H153"/>
  <c r="G153"/>
  <c r="E153"/>
  <c r="D153"/>
  <c r="K152"/>
  <c r="K42" s="1"/>
  <c r="J152"/>
  <c r="I152"/>
  <c r="I42" s="1"/>
  <c r="H152"/>
  <c r="G152"/>
  <c r="F152"/>
  <c r="E152"/>
  <c r="E42" s="1"/>
  <c r="K151"/>
  <c r="K148" s="1"/>
  <c r="J151"/>
  <c r="I151"/>
  <c r="H151"/>
  <c r="H43" s="1"/>
  <c r="G151"/>
  <c r="E151"/>
  <c r="D151"/>
  <c r="D43" s="1"/>
  <c r="K150"/>
  <c r="J150"/>
  <c r="I150"/>
  <c r="I41" s="1"/>
  <c r="H150"/>
  <c r="H41" s="1"/>
  <c r="G150"/>
  <c r="F150"/>
  <c r="E150"/>
  <c r="E41" s="1"/>
  <c r="D150"/>
  <c r="D41" s="1"/>
  <c r="L41" s="1"/>
  <c r="K149"/>
  <c r="J149"/>
  <c r="I149"/>
  <c r="I148" s="1"/>
  <c r="H149"/>
  <c r="G149"/>
  <c r="F149"/>
  <c r="E149"/>
  <c r="E148" s="1"/>
  <c r="J148"/>
  <c r="L147"/>
  <c r="L146"/>
  <c r="L145"/>
  <c r="L144"/>
  <c r="K143"/>
  <c r="J143"/>
  <c r="I143"/>
  <c r="H143"/>
  <c r="G143"/>
  <c r="F143"/>
  <c r="E143"/>
  <c r="D143"/>
  <c r="L143" s="1"/>
  <c r="F142"/>
  <c r="F137" s="1"/>
  <c r="L141"/>
  <c r="L140"/>
  <c r="F139"/>
  <c r="L139" s="1"/>
  <c r="D139"/>
  <c r="K138"/>
  <c r="J138"/>
  <c r="I138"/>
  <c r="H138"/>
  <c r="G138"/>
  <c r="F138"/>
  <c r="E138"/>
  <c r="D138"/>
  <c r="L138" s="1"/>
  <c r="K137"/>
  <c r="J137"/>
  <c r="I137"/>
  <c r="I38" s="1"/>
  <c r="H137"/>
  <c r="G137"/>
  <c r="E137"/>
  <c r="E38" s="1"/>
  <c r="D137"/>
  <c r="L137" s="1"/>
  <c r="K136"/>
  <c r="J136"/>
  <c r="J37" s="1"/>
  <c r="I136"/>
  <c r="I37" s="1"/>
  <c r="H136"/>
  <c r="G136"/>
  <c r="F136"/>
  <c r="F37" s="1"/>
  <c r="E136"/>
  <c r="E37" s="1"/>
  <c r="L37" s="1"/>
  <c r="D136"/>
  <c r="L136" s="1"/>
  <c r="K135"/>
  <c r="K36" s="1"/>
  <c r="J135"/>
  <c r="I135"/>
  <c r="H135"/>
  <c r="G135"/>
  <c r="G36" s="1"/>
  <c r="F135"/>
  <c r="E135"/>
  <c r="E133" s="1"/>
  <c r="D135"/>
  <c r="K134"/>
  <c r="J134"/>
  <c r="J133" s="1"/>
  <c r="I134"/>
  <c r="H134"/>
  <c r="H35" s="1"/>
  <c r="H34" s="1"/>
  <c r="G134"/>
  <c r="F134"/>
  <c r="F133" s="1"/>
  <c r="E134"/>
  <c r="D134"/>
  <c r="D133" s="1"/>
  <c r="K133"/>
  <c r="H133"/>
  <c r="G133"/>
  <c r="L132"/>
  <c r="L131"/>
  <c r="L130"/>
  <c r="D129"/>
  <c r="D128" s="1"/>
  <c r="K128"/>
  <c r="J128"/>
  <c r="I128"/>
  <c r="H128"/>
  <c r="G128"/>
  <c r="F128"/>
  <c r="E128"/>
  <c r="F127"/>
  <c r="L126"/>
  <c r="L125"/>
  <c r="F124"/>
  <c r="F123" s="1"/>
  <c r="D124"/>
  <c r="K123"/>
  <c r="J123"/>
  <c r="I123"/>
  <c r="H123"/>
  <c r="G123"/>
  <c r="E123"/>
  <c r="K122"/>
  <c r="J122"/>
  <c r="J33" s="1"/>
  <c r="I122"/>
  <c r="H122"/>
  <c r="H33" s="1"/>
  <c r="H13" s="1"/>
  <c r="G122"/>
  <c r="E122"/>
  <c r="D122"/>
  <c r="D33" s="1"/>
  <c r="K121"/>
  <c r="K32" s="1"/>
  <c r="J121"/>
  <c r="I121"/>
  <c r="H121"/>
  <c r="G121"/>
  <c r="G32" s="1"/>
  <c r="F121"/>
  <c r="E121"/>
  <c r="D121"/>
  <c r="L121" s="1"/>
  <c r="K120"/>
  <c r="J120"/>
  <c r="I120"/>
  <c r="H120"/>
  <c r="G120"/>
  <c r="F120"/>
  <c r="E120"/>
  <c r="D120"/>
  <c r="D31" s="1"/>
  <c r="K119"/>
  <c r="K118" s="1"/>
  <c r="J119"/>
  <c r="I119"/>
  <c r="H119"/>
  <c r="G119"/>
  <c r="G118" s="1"/>
  <c r="E119"/>
  <c r="J118"/>
  <c r="L117"/>
  <c r="L116"/>
  <c r="L115"/>
  <c r="L114"/>
  <c r="F114"/>
  <c r="F101" s="1"/>
  <c r="E114"/>
  <c r="E113" s="1"/>
  <c r="K113"/>
  <c r="J113"/>
  <c r="I113"/>
  <c r="H113"/>
  <c r="G113"/>
  <c r="F113"/>
  <c r="D113"/>
  <c r="L112"/>
  <c r="L111"/>
  <c r="I111"/>
  <c r="L110"/>
  <c r="K109"/>
  <c r="J109"/>
  <c r="H109"/>
  <c r="G109"/>
  <c r="F109"/>
  <c r="E109"/>
  <c r="D109"/>
  <c r="L108"/>
  <c r="L107"/>
  <c r="D106"/>
  <c r="L106" s="1"/>
  <c r="K105"/>
  <c r="J105"/>
  <c r="I105"/>
  <c r="H105"/>
  <c r="G105"/>
  <c r="F105"/>
  <c r="E105"/>
  <c r="D105"/>
  <c r="K104"/>
  <c r="J104"/>
  <c r="I104"/>
  <c r="H104"/>
  <c r="G104"/>
  <c r="F104"/>
  <c r="E104"/>
  <c r="D104"/>
  <c r="L104" s="1"/>
  <c r="L103"/>
  <c r="K102"/>
  <c r="J102"/>
  <c r="J100" s="1"/>
  <c r="H102"/>
  <c r="G102"/>
  <c r="F102"/>
  <c r="F100" s="1"/>
  <c r="E102"/>
  <c r="D102"/>
  <c r="K101"/>
  <c r="K100" s="1"/>
  <c r="J101"/>
  <c r="I101"/>
  <c r="H101"/>
  <c r="G101"/>
  <c r="G100" s="1"/>
  <c r="E101"/>
  <c r="E100" s="1"/>
  <c r="D101"/>
  <c r="L101" s="1"/>
  <c r="H100"/>
  <c r="F99"/>
  <c r="L98"/>
  <c r="F97"/>
  <c r="D97"/>
  <c r="L97" s="1"/>
  <c r="K96"/>
  <c r="J96"/>
  <c r="I96"/>
  <c r="H96"/>
  <c r="G96"/>
  <c r="E96"/>
  <c r="D96"/>
  <c r="L95"/>
  <c r="F95"/>
  <c r="L94"/>
  <c r="L93"/>
  <c r="F93"/>
  <c r="D93"/>
  <c r="K92"/>
  <c r="J92"/>
  <c r="I92"/>
  <c r="H92"/>
  <c r="G92"/>
  <c r="F92"/>
  <c r="E92"/>
  <c r="D92"/>
  <c r="L92" s="1"/>
  <c r="L91"/>
  <c r="L90"/>
  <c r="F89"/>
  <c r="F85" s="1"/>
  <c r="D89"/>
  <c r="K88"/>
  <c r="J88"/>
  <c r="I88"/>
  <c r="H88"/>
  <c r="G88"/>
  <c r="F88"/>
  <c r="E88"/>
  <c r="D88"/>
  <c r="L88" s="1"/>
  <c r="K87"/>
  <c r="J87"/>
  <c r="I87"/>
  <c r="H87"/>
  <c r="G87"/>
  <c r="E87"/>
  <c r="D87"/>
  <c r="K86"/>
  <c r="J86"/>
  <c r="I86"/>
  <c r="H86"/>
  <c r="G86"/>
  <c r="F86"/>
  <c r="E86"/>
  <c r="D86"/>
  <c r="L86" s="1"/>
  <c r="K85"/>
  <c r="K84" s="1"/>
  <c r="J85"/>
  <c r="I85"/>
  <c r="H85"/>
  <c r="H84" s="1"/>
  <c r="G85"/>
  <c r="G84" s="1"/>
  <c r="E85"/>
  <c r="J84"/>
  <c r="I84"/>
  <c r="E84"/>
  <c r="K83"/>
  <c r="J83"/>
  <c r="J79" s="1"/>
  <c r="I83"/>
  <c r="H83"/>
  <c r="G83"/>
  <c r="E83"/>
  <c r="E70" s="1"/>
  <c r="D83"/>
  <c r="L82"/>
  <c r="K81"/>
  <c r="J81"/>
  <c r="I81"/>
  <c r="H81"/>
  <c r="G81"/>
  <c r="F81"/>
  <c r="E81"/>
  <c r="D81"/>
  <c r="K80"/>
  <c r="J80"/>
  <c r="I80"/>
  <c r="H80"/>
  <c r="H79" s="1"/>
  <c r="G80"/>
  <c r="F80"/>
  <c r="E80"/>
  <c r="D80"/>
  <c r="D79" s="1"/>
  <c r="K79"/>
  <c r="G79"/>
  <c r="K78"/>
  <c r="K23" s="1"/>
  <c r="J78"/>
  <c r="J23" s="1"/>
  <c r="J19" s="1"/>
  <c r="I78"/>
  <c r="H78"/>
  <c r="H23" s="1"/>
  <c r="G78"/>
  <c r="F78"/>
  <c r="E78"/>
  <c r="D78"/>
  <c r="D23" s="1"/>
  <c r="K77"/>
  <c r="K75" s="1"/>
  <c r="J77"/>
  <c r="I77"/>
  <c r="H77"/>
  <c r="G77"/>
  <c r="G75" s="1"/>
  <c r="F77"/>
  <c r="E77"/>
  <c r="D77"/>
  <c r="L77" s="1"/>
  <c r="K76"/>
  <c r="J76"/>
  <c r="I76"/>
  <c r="H76"/>
  <c r="H75" s="1"/>
  <c r="G76"/>
  <c r="F76"/>
  <c r="E76"/>
  <c r="E75" s="1"/>
  <c r="D76"/>
  <c r="D75" s="1"/>
  <c r="I75"/>
  <c r="K74"/>
  <c r="J74"/>
  <c r="I74"/>
  <c r="H74"/>
  <c r="G74"/>
  <c r="G71" s="1"/>
  <c r="F74"/>
  <c r="E74"/>
  <c r="D74"/>
  <c r="D70" s="1"/>
  <c r="K73"/>
  <c r="J73"/>
  <c r="I73"/>
  <c r="H73"/>
  <c r="H17" s="1"/>
  <c r="G73"/>
  <c r="F73"/>
  <c r="E73"/>
  <c r="E68" s="1"/>
  <c r="D73"/>
  <c r="D68" s="1"/>
  <c r="K72"/>
  <c r="J72"/>
  <c r="I72"/>
  <c r="I67" s="1"/>
  <c r="H72"/>
  <c r="G72"/>
  <c r="F72"/>
  <c r="F71" s="1"/>
  <c r="E72"/>
  <c r="E71" s="1"/>
  <c r="J71"/>
  <c r="I71"/>
  <c r="H70"/>
  <c r="G70"/>
  <c r="K69"/>
  <c r="J69"/>
  <c r="I69"/>
  <c r="H69"/>
  <c r="G69"/>
  <c r="F69"/>
  <c r="E69"/>
  <c r="D69"/>
  <c r="L69" s="1"/>
  <c r="J68"/>
  <c r="H68"/>
  <c r="F68"/>
  <c r="K67"/>
  <c r="J67"/>
  <c r="G67"/>
  <c r="F67"/>
  <c r="E67"/>
  <c r="K65"/>
  <c r="J65"/>
  <c r="I65"/>
  <c r="H65"/>
  <c r="H62" s="1"/>
  <c r="G65"/>
  <c r="F65"/>
  <c r="E65"/>
  <c r="D65"/>
  <c r="L65" s="1"/>
  <c r="K64"/>
  <c r="J64"/>
  <c r="I64"/>
  <c r="H64"/>
  <c r="G64"/>
  <c r="F64"/>
  <c r="E64"/>
  <c r="D64"/>
  <c r="K63"/>
  <c r="J63"/>
  <c r="I63"/>
  <c r="I62" s="1"/>
  <c r="H63"/>
  <c r="G63"/>
  <c r="F63"/>
  <c r="F62" s="1"/>
  <c r="E63"/>
  <c r="E62" s="1"/>
  <c r="D63"/>
  <c r="K62"/>
  <c r="J62"/>
  <c r="G62"/>
  <c r="D62"/>
  <c r="I61"/>
  <c r="H61"/>
  <c r="E61"/>
  <c r="D61"/>
  <c r="K60"/>
  <c r="J60"/>
  <c r="I60"/>
  <c r="H60"/>
  <c r="H12" s="1"/>
  <c r="G60"/>
  <c r="F60"/>
  <c r="E60"/>
  <c r="D60"/>
  <c r="L60" s="1"/>
  <c r="K59"/>
  <c r="J59"/>
  <c r="I59"/>
  <c r="G59"/>
  <c r="F59"/>
  <c r="E59"/>
  <c r="K58"/>
  <c r="J58"/>
  <c r="H58"/>
  <c r="G58"/>
  <c r="D58"/>
  <c r="J56"/>
  <c r="I56"/>
  <c r="H56"/>
  <c r="F56"/>
  <c r="E56"/>
  <c r="D56"/>
  <c r="K55"/>
  <c r="K53" s="1"/>
  <c r="J55"/>
  <c r="I55"/>
  <c r="H55"/>
  <c r="G55"/>
  <c r="F55"/>
  <c r="E55"/>
  <c r="D55"/>
  <c r="K54"/>
  <c r="H54"/>
  <c r="G54"/>
  <c r="D54"/>
  <c r="D53" s="1"/>
  <c r="J52"/>
  <c r="I52"/>
  <c r="F52"/>
  <c r="E52"/>
  <c r="D52"/>
  <c r="K51"/>
  <c r="J51"/>
  <c r="I51"/>
  <c r="G51"/>
  <c r="F51"/>
  <c r="E51"/>
  <c r="K50"/>
  <c r="J50"/>
  <c r="H50"/>
  <c r="G50"/>
  <c r="F50"/>
  <c r="F49" s="1"/>
  <c r="D50"/>
  <c r="K49"/>
  <c r="K48"/>
  <c r="J48"/>
  <c r="F48"/>
  <c r="K47"/>
  <c r="J47"/>
  <c r="I47"/>
  <c r="G47"/>
  <c r="F47"/>
  <c r="E47"/>
  <c r="K46"/>
  <c r="J46"/>
  <c r="H46"/>
  <c r="G46"/>
  <c r="F46"/>
  <c r="F44" s="1"/>
  <c r="D46"/>
  <c r="J45"/>
  <c r="I45"/>
  <c r="H45"/>
  <c r="F45"/>
  <c r="E45"/>
  <c r="J44"/>
  <c r="K43"/>
  <c r="J43"/>
  <c r="I43"/>
  <c r="E43"/>
  <c r="J42"/>
  <c r="H42"/>
  <c r="G42"/>
  <c r="F42"/>
  <c r="K41"/>
  <c r="K39" s="1"/>
  <c r="J41"/>
  <c r="G41"/>
  <c r="F41"/>
  <c r="K40"/>
  <c r="J40"/>
  <c r="J39" s="1"/>
  <c r="I40"/>
  <c r="I39" s="1"/>
  <c r="H40"/>
  <c r="G40"/>
  <c r="F40"/>
  <c r="E40"/>
  <c r="J38"/>
  <c r="H38"/>
  <c r="F38"/>
  <c r="K37"/>
  <c r="H37"/>
  <c r="G37"/>
  <c r="D37"/>
  <c r="J36"/>
  <c r="F36"/>
  <c r="E36"/>
  <c r="K35"/>
  <c r="K34" s="1"/>
  <c r="J35"/>
  <c r="J34" s="1"/>
  <c r="I35"/>
  <c r="G35"/>
  <c r="F35"/>
  <c r="F34" s="1"/>
  <c r="E35"/>
  <c r="K33"/>
  <c r="I33"/>
  <c r="G33"/>
  <c r="E33"/>
  <c r="J32"/>
  <c r="I32"/>
  <c r="H32"/>
  <c r="F32"/>
  <c r="E32"/>
  <c r="D32"/>
  <c r="L32" s="1"/>
  <c r="K31"/>
  <c r="J31"/>
  <c r="I31"/>
  <c r="I29" s="1"/>
  <c r="G31"/>
  <c r="F31"/>
  <c r="E31"/>
  <c r="E29" s="1"/>
  <c r="K30"/>
  <c r="K29" s="1"/>
  <c r="I30"/>
  <c r="H30"/>
  <c r="G30"/>
  <c r="E30"/>
  <c r="G29"/>
  <c r="K28"/>
  <c r="H28"/>
  <c r="D28"/>
  <c r="K27"/>
  <c r="J27"/>
  <c r="I27"/>
  <c r="G27"/>
  <c r="F27"/>
  <c r="E27"/>
  <c r="K26"/>
  <c r="J26"/>
  <c r="H26"/>
  <c r="G26"/>
  <c r="F26"/>
  <c r="E26"/>
  <c r="D26"/>
  <c r="K25"/>
  <c r="J25"/>
  <c r="I25"/>
  <c r="G25"/>
  <c r="F25"/>
  <c r="E25"/>
  <c r="I23"/>
  <c r="G23"/>
  <c r="K22"/>
  <c r="K12" s="1"/>
  <c r="J22"/>
  <c r="I22"/>
  <c r="H22"/>
  <c r="G22"/>
  <c r="G12" s="1"/>
  <c r="F22"/>
  <c r="E22"/>
  <c r="D22"/>
  <c r="L22" s="1"/>
  <c r="J21"/>
  <c r="I21"/>
  <c r="H21"/>
  <c r="F21"/>
  <c r="E21"/>
  <c r="D21"/>
  <c r="K20"/>
  <c r="J20"/>
  <c r="I20"/>
  <c r="G20"/>
  <c r="E20"/>
  <c r="E19" s="1"/>
  <c r="I19"/>
  <c r="J18"/>
  <c r="H18"/>
  <c r="G18"/>
  <c r="F18"/>
  <c r="D18"/>
  <c r="K17"/>
  <c r="G17"/>
  <c r="E17"/>
  <c r="K16"/>
  <c r="J16"/>
  <c r="J12" s="1"/>
  <c r="I16"/>
  <c r="H16"/>
  <c r="H14" s="1"/>
  <c r="G16"/>
  <c r="E16"/>
  <c r="K15"/>
  <c r="J15"/>
  <c r="H15"/>
  <c r="G39" l="1"/>
  <c r="L109"/>
  <c r="J24"/>
  <c r="E39"/>
  <c r="E11"/>
  <c r="H39"/>
  <c r="I70"/>
  <c r="I79"/>
  <c r="L212"/>
  <c r="J341"/>
  <c r="J17"/>
  <c r="G45"/>
  <c r="L56"/>
  <c r="L73"/>
  <c r="L76"/>
  <c r="L89"/>
  <c r="D85"/>
  <c r="D72"/>
  <c r="H118"/>
  <c r="I133"/>
  <c r="L133" s="1"/>
  <c r="K186"/>
  <c r="K61"/>
  <c r="K57" s="1"/>
  <c r="L210"/>
  <c r="L213"/>
  <c r="L272"/>
  <c r="K10"/>
  <c r="D16"/>
  <c r="K24"/>
  <c r="I28"/>
  <c r="H53"/>
  <c r="H57"/>
  <c r="L64"/>
  <c r="E66"/>
  <c r="I66"/>
  <c r="I26"/>
  <c r="I24" s="1"/>
  <c r="I68"/>
  <c r="L74"/>
  <c r="L80"/>
  <c r="L99"/>
  <c r="F96"/>
  <c r="F87"/>
  <c r="F83"/>
  <c r="L105"/>
  <c r="L187"/>
  <c r="I186"/>
  <c r="I58"/>
  <c r="I57" s="1"/>
  <c r="I164"/>
  <c r="D215"/>
  <c r="L215" s="1"/>
  <c r="D219"/>
  <c r="L219" s="1"/>
  <c r="L220"/>
  <c r="D169"/>
  <c r="F232"/>
  <c r="L256"/>
  <c r="L257"/>
  <c r="L326"/>
  <c r="L328"/>
  <c r="L359"/>
  <c r="I34"/>
  <c r="L96"/>
  <c r="L150"/>
  <c r="H163"/>
  <c r="F182"/>
  <c r="F54"/>
  <c r="F53" s="1"/>
  <c r="J164"/>
  <c r="J163" s="1"/>
  <c r="J54"/>
  <c r="J53" s="1"/>
  <c r="L209"/>
  <c r="D218"/>
  <c r="L218" s="1"/>
  <c r="D177"/>
  <c r="D167" s="1"/>
  <c r="L226"/>
  <c r="E34"/>
  <c r="D38"/>
  <c r="L55"/>
  <c r="L62"/>
  <c r="K70"/>
  <c r="K71"/>
  <c r="J75"/>
  <c r="J70"/>
  <c r="J66" s="1"/>
  <c r="L87"/>
  <c r="J167"/>
  <c r="D166"/>
  <c r="D47"/>
  <c r="L47" s="1"/>
  <c r="H166"/>
  <c r="H173"/>
  <c r="H47"/>
  <c r="H44" s="1"/>
  <c r="L59"/>
  <c r="L189"/>
  <c r="G61"/>
  <c r="G57" s="1"/>
  <c r="G186"/>
  <c r="L227"/>
  <c r="F216"/>
  <c r="F215" s="1"/>
  <c r="F187"/>
  <c r="E15"/>
  <c r="I15"/>
  <c r="D17"/>
  <c r="I17"/>
  <c r="K18"/>
  <c r="K13" s="1"/>
  <c r="D20"/>
  <c r="H20"/>
  <c r="G21"/>
  <c r="G19" s="1"/>
  <c r="K21"/>
  <c r="K19" s="1"/>
  <c r="F23"/>
  <c r="D25"/>
  <c r="H25"/>
  <c r="H24" s="1"/>
  <c r="E28"/>
  <c r="J28"/>
  <c r="J13" s="1"/>
  <c r="J30"/>
  <c r="J29" s="1"/>
  <c r="I36"/>
  <c r="L36" s="1"/>
  <c r="G38"/>
  <c r="G34" s="1"/>
  <c r="D57"/>
  <c r="F75"/>
  <c r="L75" s="1"/>
  <c r="L23"/>
  <c r="E79"/>
  <c r="L81"/>
  <c r="F84"/>
  <c r="D100"/>
  <c r="F119"/>
  <c r="D123"/>
  <c r="L123" s="1"/>
  <c r="D119"/>
  <c r="L124"/>
  <c r="L127"/>
  <c r="F122"/>
  <c r="G148"/>
  <c r="G43"/>
  <c r="F153"/>
  <c r="L153" s="1"/>
  <c r="F151"/>
  <c r="L156"/>
  <c r="G164"/>
  <c r="H167"/>
  <c r="H168"/>
  <c r="L172"/>
  <c r="G48"/>
  <c r="D178"/>
  <c r="D51"/>
  <c r="H178"/>
  <c r="H51"/>
  <c r="H49" s="1"/>
  <c r="L180"/>
  <c r="G52"/>
  <c r="G49" s="1"/>
  <c r="G178"/>
  <c r="E186"/>
  <c r="E58"/>
  <c r="L27"/>
  <c r="L193"/>
  <c r="G56"/>
  <c r="G53" s="1"/>
  <c r="G182"/>
  <c r="L252"/>
  <c r="L258"/>
  <c r="L301"/>
  <c r="L305"/>
  <c r="L329"/>
  <c r="L352"/>
  <c r="D351"/>
  <c r="G355"/>
  <c r="L355" s="1"/>
  <c r="G352"/>
  <c r="L78"/>
  <c r="L113"/>
  <c r="L120"/>
  <c r="L128"/>
  <c r="L134"/>
  <c r="L162"/>
  <c r="D152"/>
  <c r="E166"/>
  <c r="E168"/>
  <c r="I166"/>
  <c r="E173"/>
  <c r="E165"/>
  <c r="E46"/>
  <c r="I173"/>
  <c r="I165"/>
  <c r="L165" s="1"/>
  <c r="I46"/>
  <c r="E178"/>
  <c r="E50"/>
  <c r="I178"/>
  <c r="I50"/>
  <c r="I49" s="1"/>
  <c r="E218"/>
  <c r="E215" s="1"/>
  <c r="E177"/>
  <c r="E223"/>
  <c r="L223" s="1"/>
  <c r="I177"/>
  <c r="I48" s="1"/>
  <c r="I223"/>
  <c r="L239"/>
  <c r="F236"/>
  <c r="L236" s="1"/>
  <c r="F195"/>
  <c r="F191" s="1"/>
  <c r="L246"/>
  <c r="L247"/>
  <c r="F169"/>
  <c r="F245"/>
  <c r="D260"/>
  <c r="L260" s="1"/>
  <c r="L261"/>
  <c r="L345"/>
  <c r="L356"/>
  <c r="I18"/>
  <c r="L18" s="1"/>
  <c r="H31"/>
  <c r="H29" s="1"/>
  <c r="D35"/>
  <c r="J49"/>
  <c r="L63"/>
  <c r="H71"/>
  <c r="H67"/>
  <c r="H66" s="1"/>
  <c r="G68"/>
  <c r="G66" s="1"/>
  <c r="K68"/>
  <c r="K66" s="1"/>
  <c r="I109"/>
  <c r="I102"/>
  <c r="I100" s="1"/>
  <c r="E118"/>
  <c r="I118"/>
  <c r="L129"/>
  <c r="L135"/>
  <c r="L142"/>
  <c r="D149"/>
  <c r="H148"/>
  <c r="E164"/>
  <c r="K164"/>
  <c r="I168"/>
  <c r="E182"/>
  <c r="E54"/>
  <c r="I182"/>
  <c r="I54"/>
  <c r="I53" s="1"/>
  <c r="D186"/>
  <c r="H186"/>
  <c r="L188"/>
  <c r="G166"/>
  <c r="F167"/>
  <c r="F61"/>
  <c r="L61" s="1"/>
  <c r="J186"/>
  <c r="J61"/>
  <c r="J57" s="1"/>
  <c r="L198"/>
  <c r="L199"/>
  <c r="L203"/>
  <c r="L207"/>
  <c r="D206"/>
  <c r="H206"/>
  <c r="L208"/>
  <c r="K206"/>
  <c r="F248"/>
  <c r="L277"/>
  <c r="D276"/>
  <c r="H276"/>
  <c r="L278"/>
  <c r="L296"/>
  <c r="L330"/>
  <c r="L331"/>
  <c r="F197"/>
  <c r="L332"/>
  <c r="D341"/>
  <c r="L342"/>
  <c r="L349"/>
  <c r="F346"/>
  <c r="L346" s="1"/>
  <c r="F344"/>
  <c r="F17" s="1"/>
  <c r="F11" s="1"/>
  <c r="K167"/>
  <c r="L183"/>
  <c r="D182"/>
  <c r="H182"/>
  <c r="L184"/>
  <c r="L190"/>
  <c r="D191"/>
  <c r="H191"/>
  <c r="L192"/>
  <c r="K191"/>
  <c r="G196"/>
  <c r="K196"/>
  <c r="H215"/>
  <c r="G215"/>
  <c r="K215"/>
  <c r="L224"/>
  <c r="D174"/>
  <c r="L232"/>
  <c r="G236"/>
  <c r="G195"/>
  <c r="G28" s="1"/>
  <c r="G24" s="1"/>
  <c r="D248"/>
  <c r="L248" s="1"/>
  <c r="L249"/>
  <c r="L259"/>
  <c r="L265"/>
  <c r="D202"/>
  <c r="L280"/>
  <c r="L281"/>
  <c r="L286"/>
  <c r="G341"/>
  <c r="F343"/>
  <c r="L343" s="1"/>
  <c r="F168" l="1"/>
  <c r="F164"/>
  <c r="F163" s="1"/>
  <c r="F15"/>
  <c r="L152"/>
  <c r="D42"/>
  <c r="L42" s="1"/>
  <c r="L58"/>
  <c r="E57"/>
  <c r="L178"/>
  <c r="L119"/>
  <c r="D118"/>
  <c r="L118" s="1"/>
  <c r="D30"/>
  <c r="I14"/>
  <c r="I10"/>
  <c r="L31"/>
  <c r="L169"/>
  <c r="D164"/>
  <c r="D168"/>
  <c r="L168" s="1"/>
  <c r="D71"/>
  <c r="L71" s="1"/>
  <c r="D67"/>
  <c r="L72"/>
  <c r="D15"/>
  <c r="L68"/>
  <c r="L276"/>
  <c r="E167"/>
  <c r="L167" s="1"/>
  <c r="E48"/>
  <c r="E13" s="1"/>
  <c r="F43"/>
  <c r="L151"/>
  <c r="L166"/>
  <c r="L38"/>
  <c r="L85"/>
  <c r="D84"/>
  <c r="L84" s="1"/>
  <c r="L344"/>
  <c r="G13"/>
  <c r="L26"/>
  <c r="L182"/>
  <c r="L54"/>
  <c r="E53"/>
  <c r="L53" s="1"/>
  <c r="L46"/>
  <c r="E44"/>
  <c r="G167"/>
  <c r="F118"/>
  <c r="F30"/>
  <c r="L57"/>
  <c r="L25"/>
  <c r="D24"/>
  <c r="H19"/>
  <c r="H10"/>
  <c r="H9" s="1"/>
  <c r="I11"/>
  <c r="F58"/>
  <c r="F57" s="1"/>
  <c r="F186"/>
  <c r="F148"/>
  <c r="G44"/>
  <c r="G11"/>
  <c r="E12"/>
  <c r="J10"/>
  <c r="J9" s="1"/>
  <c r="E24"/>
  <c r="D148"/>
  <c r="L149"/>
  <c r="D40"/>
  <c r="L177"/>
  <c r="D48"/>
  <c r="F79"/>
  <c r="L79" s="1"/>
  <c r="F28"/>
  <c r="D12"/>
  <c r="L21"/>
  <c r="F341"/>
  <c r="L341" s="1"/>
  <c r="F16"/>
  <c r="F12" s="1"/>
  <c r="K163"/>
  <c r="I13"/>
  <c r="E49"/>
  <c r="L50"/>
  <c r="L351"/>
  <c r="F33"/>
  <c r="L33" s="1"/>
  <c r="L122"/>
  <c r="E14"/>
  <c r="E10"/>
  <c r="I163"/>
  <c r="L202"/>
  <c r="D201"/>
  <c r="L201" s="1"/>
  <c r="L174"/>
  <c r="D173"/>
  <c r="L173" s="1"/>
  <c r="D45"/>
  <c r="G191"/>
  <c r="L191" s="1"/>
  <c r="F196"/>
  <c r="L196" s="1"/>
  <c r="L197"/>
  <c r="F20"/>
  <c r="F19" s="1"/>
  <c r="L206"/>
  <c r="L186"/>
  <c r="L35"/>
  <c r="D34"/>
  <c r="L34" s="1"/>
  <c r="F244"/>
  <c r="L244" s="1"/>
  <c r="L245"/>
  <c r="I44"/>
  <c r="G351"/>
  <c r="G15"/>
  <c r="L51"/>
  <c r="D49"/>
  <c r="L49" s="1"/>
  <c r="G163"/>
  <c r="L100"/>
  <c r="L52"/>
  <c r="D19"/>
  <c r="L20"/>
  <c r="D11"/>
  <c r="L17"/>
  <c r="I167"/>
  <c r="L83"/>
  <c r="L216"/>
  <c r="L102"/>
  <c r="F70"/>
  <c r="J11"/>
  <c r="J14"/>
  <c r="L195"/>
  <c r="K14"/>
  <c r="H11"/>
  <c r="I12"/>
  <c r="K11"/>
  <c r="K9" s="1"/>
  <c r="D29" l="1"/>
  <c r="L30"/>
  <c r="F10"/>
  <c r="F14"/>
  <c r="L11"/>
  <c r="G10"/>
  <c r="G9" s="1"/>
  <c r="G14"/>
  <c r="E9"/>
  <c r="L12"/>
  <c r="L48"/>
  <c r="L148"/>
  <c r="F29"/>
  <c r="L15"/>
  <c r="D10"/>
  <c r="D14"/>
  <c r="I9"/>
  <c r="D44"/>
  <c r="L44" s="1"/>
  <c r="L45"/>
  <c r="L16"/>
  <c r="L24"/>
  <c r="E163"/>
  <c r="D163"/>
  <c r="L163" s="1"/>
  <c r="L164"/>
  <c r="L70"/>
  <c r="F66"/>
  <c r="L19"/>
  <c r="F24"/>
  <c r="F13"/>
  <c r="D39"/>
  <c r="L40"/>
  <c r="D13"/>
  <c r="F39"/>
  <c r="L43"/>
  <c r="L67"/>
  <c r="D66"/>
  <c r="L66" s="1"/>
  <c r="L28"/>
  <c r="L13" l="1"/>
  <c r="L14"/>
  <c r="F9"/>
  <c r="L10"/>
  <c r="D9"/>
  <c r="L39"/>
  <c r="L29"/>
  <c r="L9" l="1"/>
</calcChain>
</file>

<file path=xl/sharedStrings.xml><?xml version="1.0" encoding="utf-8"?>
<sst xmlns="http://schemas.openxmlformats.org/spreadsheetml/2006/main" count="497" uniqueCount="74">
  <si>
    <t>Приложение  № 13 к муниципальной программе "Культура, сохранение культурного наследия, развитие туризма в муниципальном образовании «Город Великие Луки»"</t>
  </si>
  <si>
    <t xml:space="preserve">ПРОГНОЗНАЯ (СПРАВОЧНАЯ) ОЦЕНКА РЕСУРСНОГО ОБЕСПЕЧЕНИЯ РЕАЛИЗАЦИИ МУНИЦИПАЛЬНОЙ ПРОГРАММЫ ЗА СЧЕТ ВСЕХ ИСТОЧНИКОВ ФИНАНСИРОВАНИЯ
(далее – программа)
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</si>
  <si>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</si>
  <si>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</si>
  <si>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</si>
  <si>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</t>
  </si>
  <si>
    <t>(тыс. руб.), годы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</si>
  <si>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</si>
  <si>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</si>
  <si>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</si>
  <si>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</si>
  <si>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</si>
  <si>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</si>
  <si>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</si>
  <si>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</si>
  <si>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всего</t>
  </si>
  <si>
    <t xml:space="preserve">Программа «Культура, сохранение культурного наследия, развитие туризма в муниципальном образовании «Город Великие Луки» </t>
  </si>
  <si>
    <t>всего, в том числе:</t>
  </si>
  <si>
    <t>местный бюджет (МБ)</t>
  </si>
  <si>
    <t>средства, планируемые к привлечению из областного бюджета (ОБ)</t>
  </si>
  <si>
    <t>средства, планируемые к привлечению из федерального бюджета (ФБ)</t>
  </si>
  <si>
    <t>иные источники (собственные средства)</t>
  </si>
  <si>
    <t>МУ «Комитет культуры Администрации города Великие Луки»</t>
  </si>
  <si>
    <t>иные источники (ИИ)</t>
  </si>
  <si>
    <t>МБУК "ДК ЛК"</t>
  </si>
  <si>
    <t>МБУК "ГДК имени Ленина"</t>
  </si>
  <si>
    <t xml:space="preserve">МБУК "Краеведческий музей города Великие Луки" </t>
  </si>
  <si>
    <t>МБУК "ВЦГБ имени М.И. Семевского"</t>
  </si>
  <si>
    <t>МБУК "Великолукский драматический театр"</t>
  </si>
  <si>
    <t>МБУ ДО "ДМШ №1 имени М.П. Мусоргского"</t>
  </si>
  <si>
    <t>МБУ ДО "ДШИ"</t>
  </si>
  <si>
    <t>МБУ ДО "ДХШ имени А.А.Большакова"</t>
  </si>
  <si>
    <t>МБУ ДО "Центр эстетического воспитания"</t>
  </si>
  <si>
    <t>МУ «УЖКХ  города Великие Луки»</t>
  </si>
  <si>
    <t>Подпрограмма «Организация и проведение культурно-досуговой деятельности»</t>
  </si>
  <si>
    <t>Основное мероприятия 1:                         Организация досуга граждан и проведение массовых мероприятий культурной направленности </t>
  </si>
  <si>
    <t xml:space="preserve">Основное мероприятия 2:                                  Укрепление материально-технической базы </t>
  </si>
  <si>
    <t>Подпрограмма</t>
  </si>
  <si>
    <t xml:space="preserve"> «Развитие музейного дела»</t>
  </si>
  <si>
    <t>Основное мероприятия 1:</t>
  </si>
  <si>
    <t>Предоставление музейных услуг населению</t>
  </si>
  <si>
    <t>Основное мероприятия 2:</t>
  </si>
  <si>
    <t xml:space="preserve">Укрепление материально-технической базы </t>
  </si>
  <si>
    <t>Подпрограмма                                                              «Развитие библиотечного дела»</t>
  </si>
  <si>
    <t>Предоставление библиотечных услуг населению</t>
  </si>
  <si>
    <t>Подпрограмма                                            «Развитие театрального искусства»</t>
  </si>
  <si>
    <t xml:space="preserve"> МБУК "Великолукский драматический театр"</t>
  </si>
  <si>
    <t>Предоставление театральных услуг населению</t>
  </si>
  <si>
    <t>Подпрограмма                                                   «Развитие культуры города Великие Луки»</t>
  </si>
  <si>
    <t>МБУ ДО "Детская школа искусств"</t>
  </si>
  <si>
    <t>МБУ ДО "ДХШ им. А.А.Большакова"</t>
  </si>
  <si>
    <t xml:space="preserve">МБУК "ГДК имени Ленина" </t>
  </si>
  <si>
    <t xml:space="preserve">МБУК "ДК ЛК" </t>
  </si>
  <si>
    <t xml:space="preserve">МБУК "Великолукский драматический театр" </t>
  </si>
  <si>
    <t>Основное мероприятие 1:</t>
  </si>
  <si>
    <t>Проведение эффективной кадровой политики по поддержке кадрового потенциала и повышению его профессионализма, создание условий для творческого развития одаренной молодежи</t>
  </si>
  <si>
    <t xml:space="preserve">МУ «Комитет культуры Администрации города Великие Луки» </t>
  </si>
  <si>
    <t>МБУ ДО "ДХШ №1 имени А.А.Большакова"</t>
  </si>
  <si>
    <t>Основное мероприятие 2:</t>
  </si>
  <si>
    <t xml:space="preserve">Обеспечение условий для сохранения объектов историко-культурного наследия – памятников архитектуры, истории, искусства, природы и других культурных ценностей Великих Лук </t>
  </si>
  <si>
    <t>Основное мероприятие 3:</t>
  </si>
  <si>
    <t>Укрепление патриотизма жителей города</t>
  </si>
  <si>
    <t>Федеральный проект "Культурная среда"</t>
  </si>
  <si>
    <t>Основное мероприятие 4:</t>
  </si>
  <si>
    <t>Строительство, реконструкция, капитальный и текущий ремонты, техническое переоснащение муниципальных учреждений и учреждений дополнительного образования в сфере культуры</t>
  </si>
  <si>
    <t>Федеральный проект "Цифровая культура"</t>
  </si>
  <si>
    <t>МБУК  "ДК ЛК"</t>
  </si>
  <si>
    <t>Подпрограмма                                      "Комплексные меры по содержанию и благоустройству воинских захоронений на территории города Великие Луки"</t>
  </si>
  <si>
    <t xml:space="preserve">Обеспечение сохранения и восстановления воинских захоронений, памятников и памятных знаков, увековечивающих память погибших при защите Отечества, на территории города Великие Луки
</t>
  </si>
  <si>
    <t>Подпрограмма                                           «Обеспечение условий реализации исполнения муниципальной программы «Культура, сохранение культурного наследия, развитие туризма в муниципальном образовании «Город Великие Луки»</t>
  </si>
  <si>
    <t>Обеспечение эффективного исполнения полномочий ответственного исполнителя муниципальной программы</t>
  </si>
  <si>
    <t>Подпрограмма                                                "Развитие туризма в городе Великие Луки"</t>
  </si>
  <si>
    <t>Формирование и развитие туристического кластера на территории города Великие Луки</t>
  </si>
  <si>
    <t>Приложение  №  3  к постановлению Администрации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</si>
</sst>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2" borderId="0" xfId="1" applyFont="1" applyFill="1" applyAlignment="1">
      <alignment horizontal="justify"/>
    </xf>
    <xf numFmtId="0" fontId="2" fillId="0" borderId="0" xfId="1" applyFont="1" applyAlignment="1">
      <alignment horizontal="justify"/>
    </xf>
    <xf numFmtId="0" fontId="3" fillId="0" borderId="0" xfId="1" applyFont="1" applyAlignment="1">
      <alignment vertical="top"/>
    </xf>
    <xf numFmtId="0" fontId="3" fillId="0" borderId="0" xfId="1" applyFont="1"/>
    <xf numFmtId="0" fontId="2" fillId="3" borderId="0" xfId="1" applyFont="1" applyFill="1"/>
    <xf numFmtId="0" fontId="5" fillId="2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0" xfId="1" applyFont="1" applyFill="1" applyAlignment="1">
      <alignment horizontal="center"/>
    </xf>
    <xf numFmtId="0" fontId="5" fillId="0" borderId="2" xfId="1" applyFont="1" applyBorder="1" applyAlignment="1">
      <alignment horizontal="justify" vertical="center" wrapText="1"/>
    </xf>
    <xf numFmtId="164" fontId="6" fillId="0" borderId="2" xfId="1" applyNumberFormat="1" applyFont="1" applyBorder="1" applyAlignment="1">
      <alignment horizontal="center" vertical="center"/>
    </xf>
    <xf numFmtId="164" fontId="6" fillId="3" borderId="2" xfId="1" applyNumberFormat="1" applyFont="1" applyFill="1" applyBorder="1" applyAlignment="1">
      <alignment horizontal="center" vertical="center"/>
    </xf>
    <xf numFmtId="164" fontId="6" fillId="3" borderId="2" xfId="1" applyNumberFormat="1" applyFont="1" applyFill="1" applyBorder="1" applyAlignment="1">
      <alignment horizontal="center" vertical="center" wrapText="1"/>
    </xf>
    <xf numFmtId="164" fontId="2" fillId="3" borderId="0" xfId="1" applyNumberFormat="1" applyFont="1" applyFill="1"/>
    <xf numFmtId="164" fontId="5" fillId="3" borderId="2" xfId="1" applyNumberFormat="1" applyFont="1" applyFill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wrapText="1"/>
    </xf>
    <xf numFmtId="164" fontId="7" fillId="0" borderId="2" xfId="1" applyNumberFormat="1" applyFont="1" applyBorder="1" applyAlignment="1">
      <alignment horizontal="center" vertical="center"/>
    </xf>
    <xf numFmtId="164" fontId="7" fillId="3" borderId="2" xfId="1" applyNumberFormat="1" applyFont="1" applyFill="1" applyBorder="1" applyAlignment="1">
      <alignment horizontal="center" vertical="center"/>
    </xf>
    <xf numFmtId="0" fontId="6" fillId="0" borderId="4" xfId="1" applyFont="1" applyBorder="1" applyAlignment="1">
      <alignment vertical="center" wrapText="1"/>
    </xf>
    <xf numFmtId="0" fontId="5" fillId="0" borderId="4" xfId="1" applyFont="1" applyBorder="1" applyAlignment="1">
      <alignment wrapText="1"/>
    </xf>
    <xf numFmtId="164" fontId="8" fillId="3" borderId="2" xfId="1" applyNumberFormat="1" applyFont="1" applyFill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0" fontId="9" fillId="0" borderId="3" xfId="1" applyFont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9" fillId="0" borderId="4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justify" vertical="center" wrapText="1"/>
    </xf>
    <xf numFmtId="0" fontId="4" fillId="3" borderId="0" xfId="1" applyFont="1" applyFill="1"/>
    <xf numFmtId="0" fontId="6" fillId="3" borderId="4" xfId="1" applyFont="1" applyFill="1" applyBorder="1" applyAlignment="1">
      <alignment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4" fontId="5" fillId="3" borderId="2" xfId="1" applyNumberFormat="1" applyFont="1" applyFill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2" fillId="0" borderId="0" xfId="1" applyFont="1"/>
    <xf numFmtId="0" fontId="5" fillId="0" borderId="6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justify" vertical="center" wrapText="1"/>
    </xf>
    <xf numFmtId="0" fontId="5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top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justify" vertical="center" wrapText="1"/>
    </xf>
    <xf numFmtId="0" fontId="5" fillId="0" borderId="8" xfId="1" applyFont="1" applyBorder="1" applyAlignment="1">
      <alignment horizontal="justify" vertical="center" wrapText="1"/>
    </xf>
    <xf numFmtId="0" fontId="5" fillId="0" borderId="9" xfId="1" applyFont="1" applyBorder="1" applyAlignment="1">
      <alignment horizontal="justify" vertical="center" wrapText="1"/>
    </xf>
    <xf numFmtId="0" fontId="5" fillId="0" borderId="3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justify" vertical="center" wrapText="1"/>
    </xf>
    <xf numFmtId="0" fontId="5" fillId="0" borderId="5" xfId="1" applyFont="1" applyBorder="1" applyAlignment="1">
      <alignment horizontal="justify" vertical="center" wrapText="1"/>
    </xf>
    <xf numFmtId="0" fontId="5" fillId="3" borderId="4" xfId="1" applyFont="1" applyFill="1" applyBorder="1" applyAlignment="1">
      <alignment horizontal="center" vertical="top" wrapText="1"/>
    </xf>
    <xf numFmtId="0" fontId="6" fillId="3" borderId="3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3" borderId="4" xfId="1" applyFill="1" applyBorder="1" applyAlignment="1">
      <alignment wrapText="1"/>
    </xf>
    <xf numFmtId="0" fontId="5" fillId="0" borderId="4" xfId="1" applyFont="1" applyBorder="1" applyAlignment="1">
      <alignment wrapText="1"/>
    </xf>
    <xf numFmtId="0" fontId="1" fillId="0" borderId="4" xfId="1" applyBorder="1"/>
    <xf numFmtId="0" fontId="5" fillId="3" borderId="6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wrapText="1"/>
    </xf>
    <xf numFmtId="0" fontId="5" fillId="3" borderId="3" xfId="1" applyFont="1" applyFill="1" applyBorder="1" applyAlignment="1">
      <alignment horizontal="justify" vertical="center" wrapText="1"/>
    </xf>
    <xf numFmtId="0" fontId="5" fillId="3" borderId="4" xfId="1" applyFont="1" applyFill="1" applyBorder="1" applyAlignment="1">
      <alignment horizontal="justify" vertical="center" wrapText="1"/>
    </xf>
    <xf numFmtId="0" fontId="5" fillId="3" borderId="5" xfId="1" applyFont="1" applyFill="1" applyBorder="1" applyAlignment="1">
      <alignment horizontal="justify" vertical="center" wrapText="1"/>
    </xf>
    <xf numFmtId="0" fontId="5" fillId="3" borderId="3" xfId="1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justify" vertical="center" wrapText="1"/>
    </xf>
    <xf numFmtId="0" fontId="3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4"/>
  <sheetViews>
    <sheetView tabSelected="1" view="pageBreakPreview" zoomScale="80" zoomScaleNormal="80" zoomScaleSheetLayoutView="80" zoomScalePageLayoutView="1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C333" sqref="C333"/>
    </sheetView>
  </sheetViews>
  <sheetFormatPr defaultRowHeight="15.75"/>
  <cols>
    <col min="1" max="1" width="34" style="1" customWidth="1"/>
    <col min="2" max="2" width="17.28515625" style="2" customWidth="1"/>
    <col min="3" max="3" width="40.140625" style="2" customWidth="1"/>
    <col min="4" max="11" width="12.5703125" style="39" customWidth="1"/>
    <col min="12" max="12" width="12.28515625" style="39" customWidth="1"/>
    <col min="13" max="13" width="10.85546875" style="5" customWidth="1"/>
    <col min="14" max="256" width="9.140625" style="5"/>
    <col min="257" max="257" width="34" style="5" customWidth="1"/>
    <col min="258" max="258" width="17.28515625" style="5" customWidth="1"/>
    <col min="259" max="259" width="40.140625" style="5" customWidth="1"/>
    <col min="260" max="267" width="12.5703125" style="5" customWidth="1"/>
    <col min="268" max="268" width="12.28515625" style="5" customWidth="1"/>
    <col min="269" max="269" width="10.85546875" style="5" customWidth="1"/>
    <col min="270" max="512" width="9.140625" style="5"/>
    <col min="513" max="513" width="34" style="5" customWidth="1"/>
    <col min="514" max="514" width="17.28515625" style="5" customWidth="1"/>
    <col min="515" max="515" width="40.140625" style="5" customWidth="1"/>
    <col min="516" max="523" width="12.5703125" style="5" customWidth="1"/>
    <col min="524" max="524" width="12.28515625" style="5" customWidth="1"/>
    <col min="525" max="525" width="10.85546875" style="5" customWidth="1"/>
    <col min="526" max="768" width="9.140625" style="5"/>
    <col min="769" max="769" width="34" style="5" customWidth="1"/>
    <col min="770" max="770" width="17.28515625" style="5" customWidth="1"/>
    <col min="771" max="771" width="40.140625" style="5" customWidth="1"/>
    <col min="772" max="779" width="12.5703125" style="5" customWidth="1"/>
    <col min="780" max="780" width="12.28515625" style="5" customWidth="1"/>
    <col min="781" max="781" width="10.85546875" style="5" customWidth="1"/>
    <col min="782" max="1024" width="9.140625" style="5"/>
    <col min="1025" max="1025" width="34" style="5" customWidth="1"/>
    <col min="1026" max="1026" width="17.28515625" style="5" customWidth="1"/>
    <col min="1027" max="1027" width="40.140625" style="5" customWidth="1"/>
    <col min="1028" max="1035" width="12.5703125" style="5" customWidth="1"/>
    <col min="1036" max="1036" width="12.28515625" style="5" customWidth="1"/>
    <col min="1037" max="1037" width="10.85546875" style="5" customWidth="1"/>
    <col min="1038" max="1280" width="9.140625" style="5"/>
    <col min="1281" max="1281" width="34" style="5" customWidth="1"/>
    <col min="1282" max="1282" width="17.28515625" style="5" customWidth="1"/>
    <col min="1283" max="1283" width="40.140625" style="5" customWidth="1"/>
    <col min="1284" max="1291" width="12.5703125" style="5" customWidth="1"/>
    <col min="1292" max="1292" width="12.28515625" style="5" customWidth="1"/>
    <col min="1293" max="1293" width="10.85546875" style="5" customWidth="1"/>
    <col min="1294" max="1536" width="9.140625" style="5"/>
    <col min="1537" max="1537" width="34" style="5" customWidth="1"/>
    <col min="1538" max="1538" width="17.28515625" style="5" customWidth="1"/>
    <col min="1539" max="1539" width="40.140625" style="5" customWidth="1"/>
    <col min="1540" max="1547" width="12.5703125" style="5" customWidth="1"/>
    <col min="1548" max="1548" width="12.28515625" style="5" customWidth="1"/>
    <col min="1549" max="1549" width="10.85546875" style="5" customWidth="1"/>
    <col min="1550" max="1792" width="9.140625" style="5"/>
    <col min="1793" max="1793" width="34" style="5" customWidth="1"/>
    <col min="1794" max="1794" width="17.28515625" style="5" customWidth="1"/>
    <col min="1795" max="1795" width="40.140625" style="5" customWidth="1"/>
    <col min="1796" max="1803" width="12.5703125" style="5" customWidth="1"/>
    <col min="1804" max="1804" width="12.28515625" style="5" customWidth="1"/>
    <col min="1805" max="1805" width="10.85546875" style="5" customWidth="1"/>
    <col min="1806" max="2048" width="9.140625" style="5"/>
    <col min="2049" max="2049" width="34" style="5" customWidth="1"/>
    <col min="2050" max="2050" width="17.28515625" style="5" customWidth="1"/>
    <col min="2051" max="2051" width="40.140625" style="5" customWidth="1"/>
    <col min="2052" max="2059" width="12.5703125" style="5" customWidth="1"/>
    <col min="2060" max="2060" width="12.28515625" style="5" customWidth="1"/>
    <col min="2061" max="2061" width="10.85546875" style="5" customWidth="1"/>
    <col min="2062" max="2304" width="9.140625" style="5"/>
    <col min="2305" max="2305" width="34" style="5" customWidth="1"/>
    <col min="2306" max="2306" width="17.28515625" style="5" customWidth="1"/>
    <col min="2307" max="2307" width="40.140625" style="5" customWidth="1"/>
    <col min="2308" max="2315" width="12.5703125" style="5" customWidth="1"/>
    <col min="2316" max="2316" width="12.28515625" style="5" customWidth="1"/>
    <col min="2317" max="2317" width="10.85546875" style="5" customWidth="1"/>
    <col min="2318" max="2560" width="9.140625" style="5"/>
    <col min="2561" max="2561" width="34" style="5" customWidth="1"/>
    <col min="2562" max="2562" width="17.28515625" style="5" customWidth="1"/>
    <col min="2563" max="2563" width="40.140625" style="5" customWidth="1"/>
    <col min="2564" max="2571" width="12.5703125" style="5" customWidth="1"/>
    <col min="2572" max="2572" width="12.28515625" style="5" customWidth="1"/>
    <col min="2573" max="2573" width="10.85546875" style="5" customWidth="1"/>
    <col min="2574" max="2816" width="9.140625" style="5"/>
    <col min="2817" max="2817" width="34" style="5" customWidth="1"/>
    <col min="2818" max="2818" width="17.28515625" style="5" customWidth="1"/>
    <col min="2819" max="2819" width="40.140625" style="5" customWidth="1"/>
    <col min="2820" max="2827" width="12.5703125" style="5" customWidth="1"/>
    <col min="2828" max="2828" width="12.28515625" style="5" customWidth="1"/>
    <col min="2829" max="2829" width="10.85546875" style="5" customWidth="1"/>
    <col min="2830" max="3072" width="9.140625" style="5"/>
    <col min="3073" max="3073" width="34" style="5" customWidth="1"/>
    <col min="3074" max="3074" width="17.28515625" style="5" customWidth="1"/>
    <col min="3075" max="3075" width="40.140625" style="5" customWidth="1"/>
    <col min="3076" max="3083" width="12.5703125" style="5" customWidth="1"/>
    <col min="3084" max="3084" width="12.28515625" style="5" customWidth="1"/>
    <col min="3085" max="3085" width="10.85546875" style="5" customWidth="1"/>
    <col min="3086" max="3328" width="9.140625" style="5"/>
    <col min="3329" max="3329" width="34" style="5" customWidth="1"/>
    <col min="3330" max="3330" width="17.28515625" style="5" customWidth="1"/>
    <col min="3331" max="3331" width="40.140625" style="5" customWidth="1"/>
    <col min="3332" max="3339" width="12.5703125" style="5" customWidth="1"/>
    <col min="3340" max="3340" width="12.28515625" style="5" customWidth="1"/>
    <col min="3341" max="3341" width="10.85546875" style="5" customWidth="1"/>
    <col min="3342" max="3584" width="9.140625" style="5"/>
    <col min="3585" max="3585" width="34" style="5" customWidth="1"/>
    <col min="3586" max="3586" width="17.28515625" style="5" customWidth="1"/>
    <col min="3587" max="3587" width="40.140625" style="5" customWidth="1"/>
    <col min="3588" max="3595" width="12.5703125" style="5" customWidth="1"/>
    <col min="3596" max="3596" width="12.28515625" style="5" customWidth="1"/>
    <col min="3597" max="3597" width="10.85546875" style="5" customWidth="1"/>
    <col min="3598" max="3840" width="9.140625" style="5"/>
    <col min="3841" max="3841" width="34" style="5" customWidth="1"/>
    <col min="3842" max="3842" width="17.28515625" style="5" customWidth="1"/>
    <col min="3843" max="3843" width="40.140625" style="5" customWidth="1"/>
    <col min="3844" max="3851" width="12.5703125" style="5" customWidth="1"/>
    <col min="3852" max="3852" width="12.28515625" style="5" customWidth="1"/>
    <col min="3853" max="3853" width="10.85546875" style="5" customWidth="1"/>
    <col min="3854" max="4096" width="9.140625" style="5"/>
    <col min="4097" max="4097" width="34" style="5" customWidth="1"/>
    <col min="4098" max="4098" width="17.28515625" style="5" customWidth="1"/>
    <col min="4099" max="4099" width="40.140625" style="5" customWidth="1"/>
    <col min="4100" max="4107" width="12.5703125" style="5" customWidth="1"/>
    <col min="4108" max="4108" width="12.28515625" style="5" customWidth="1"/>
    <col min="4109" max="4109" width="10.85546875" style="5" customWidth="1"/>
    <col min="4110" max="4352" width="9.140625" style="5"/>
    <col min="4353" max="4353" width="34" style="5" customWidth="1"/>
    <col min="4354" max="4354" width="17.28515625" style="5" customWidth="1"/>
    <col min="4355" max="4355" width="40.140625" style="5" customWidth="1"/>
    <col min="4356" max="4363" width="12.5703125" style="5" customWidth="1"/>
    <col min="4364" max="4364" width="12.28515625" style="5" customWidth="1"/>
    <col min="4365" max="4365" width="10.85546875" style="5" customWidth="1"/>
    <col min="4366" max="4608" width="9.140625" style="5"/>
    <col min="4609" max="4609" width="34" style="5" customWidth="1"/>
    <col min="4610" max="4610" width="17.28515625" style="5" customWidth="1"/>
    <col min="4611" max="4611" width="40.140625" style="5" customWidth="1"/>
    <col min="4612" max="4619" width="12.5703125" style="5" customWidth="1"/>
    <col min="4620" max="4620" width="12.28515625" style="5" customWidth="1"/>
    <col min="4621" max="4621" width="10.85546875" style="5" customWidth="1"/>
    <col min="4622" max="4864" width="9.140625" style="5"/>
    <col min="4865" max="4865" width="34" style="5" customWidth="1"/>
    <col min="4866" max="4866" width="17.28515625" style="5" customWidth="1"/>
    <col min="4867" max="4867" width="40.140625" style="5" customWidth="1"/>
    <col min="4868" max="4875" width="12.5703125" style="5" customWidth="1"/>
    <col min="4876" max="4876" width="12.28515625" style="5" customWidth="1"/>
    <col min="4877" max="4877" width="10.85546875" style="5" customWidth="1"/>
    <col min="4878" max="5120" width="9.140625" style="5"/>
    <col min="5121" max="5121" width="34" style="5" customWidth="1"/>
    <col min="5122" max="5122" width="17.28515625" style="5" customWidth="1"/>
    <col min="5123" max="5123" width="40.140625" style="5" customWidth="1"/>
    <col min="5124" max="5131" width="12.5703125" style="5" customWidth="1"/>
    <col min="5132" max="5132" width="12.28515625" style="5" customWidth="1"/>
    <col min="5133" max="5133" width="10.85546875" style="5" customWidth="1"/>
    <col min="5134" max="5376" width="9.140625" style="5"/>
    <col min="5377" max="5377" width="34" style="5" customWidth="1"/>
    <col min="5378" max="5378" width="17.28515625" style="5" customWidth="1"/>
    <col min="5379" max="5379" width="40.140625" style="5" customWidth="1"/>
    <col min="5380" max="5387" width="12.5703125" style="5" customWidth="1"/>
    <col min="5388" max="5388" width="12.28515625" style="5" customWidth="1"/>
    <col min="5389" max="5389" width="10.85546875" style="5" customWidth="1"/>
    <col min="5390" max="5632" width="9.140625" style="5"/>
    <col min="5633" max="5633" width="34" style="5" customWidth="1"/>
    <col min="5634" max="5634" width="17.28515625" style="5" customWidth="1"/>
    <col min="5635" max="5635" width="40.140625" style="5" customWidth="1"/>
    <col min="5636" max="5643" width="12.5703125" style="5" customWidth="1"/>
    <col min="5644" max="5644" width="12.28515625" style="5" customWidth="1"/>
    <col min="5645" max="5645" width="10.85546875" style="5" customWidth="1"/>
    <col min="5646" max="5888" width="9.140625" style="5"/>
    <col min="5889" max="5889" width="34" style="5" customWidth="1"/>
    <col min="5890" max="5890" width="17.28515625" style="5" customWidth="1"/>
    <col min="5891" max="5891" width="40.140625" style="5" customWidth="1"/>
    <col min="5892" max="5899" width="12.5703125" style="5" customWidth="1"/>
    <col min="5900" max="5900" width="12.28515625" style="5" customWidth="1"/>
    <col min="5901" max="5901" width="10.85546875" style="5" customWidth="1"/>
    <col min="5902" max="6144" width="9.140625" style="5"/>
    <col min="6145" max="6145" width="34" style="5" customWidth="1"/>
    <col min="6146" max="6146" width="17.28515625" style="5" customWidth="1"/>
    <col min="6147" max="6147" width="40.140625" style="5" customWidth="1"/>
    <col min="6148" max="6155" width="12.5703125" style="5" customWidth="1"/>
    <col min="6156" max="6156" width="12.28515625" style="5" customWidth="1"/>
    <col min="6157" max="6157" width="10.85546875" style="5" customWidth="1"/>
    <col min="6158" max="6400" width="9.140625" style="5"/>
    <col min="6401" max="6401" width="34" style="5" customWidth="1"/>
    <col min="6402" max="6402" width="17.28515625" style="5" customWidth="1"/>
    <col min="6403" max="6403" width="40.140625" style="5" customWidth="1"/>
    <col min="6404" max="6411" width="12.5703125" style="5" customWidth="1"/>
    <col min="6412" max="6412" width="12.28515625" style="5" customWidth="1"/>
    <col min="6413" max="6413" width="10.85546875" style="5" customWidth="1"/>
    <col min="6414" max="6656" width="9.140625" style="5"/>
    <col min="6657" max="6657" width="34" style="5" customWidth="1"/>
    <col min="6658" max="6658" width="17.28515625" style="5" customWidth="1"/>
    <col min="6659" max="6659" width="40.140625" style="5" customWidth="1"/>
    <col min="6660" max="6667" width="12.5703125" style="5" customWidth="1"/>
    <col min="6668" max="6668" width="12.28515625" style="5" customWidth="1"/>
    <col min="6669" max="6669" width="10.85546875" style="5" customWidth="1"/>
    <col min="6670" max="6912" width="9.140625" style="5"/>
    <col min="6913" max="6913" width="34" style="5" customWidth="1"/>
    <col min="6914" max="6914" width="17.28515625" style="5" customWidth="1"/>
    <col min="6915" max="6915" width="40.140625" style="5" customWidth="1"/>
    <col min="6916" max="6923" width="12.5703125" style="5" customWidth="1"/>
    <col min="6924" max="6924" width="12.28515625" style="5" customWidth="1"/>
    <col min="6925" max="6925" width="10.85546875" style="5" customWidth="1"/>
    <col min="6926" max="7168" width="9.140625" style="5"/>
    <col min="7169" max="7169" width="34" style="5" customWidth="1"/>
    <col min="7170" max="7170" width="17.28515625" style="5" customWidth="1"/>
    <col min="7171" max="7171" width="40.140625" style="5" customWidth="1"/>
    <col min="7172" max="7179" width="12.5703125" style="5" customWidth="1"/>
    <col min="7180" max="7180" width="12.28515625" style="5" customWidth="1"/>
    <col min="7181" max="7181" width="10.85546875" style="5" customWidth="1"/>
    <col min="7182" max="7424" width="9.140625" style="5"/>
    <col min="7425" max="7425" width="34" style="5" customWidth="1"/>
    <col min="7426" max="7426" width="17.28515625" style="5" customWidth="1"/>
    <col min="7427" max="7427" width="40.140625" style="5" customWidth="1"/>
    <col min="7428" max="7435" width="12.5703125" style="5" customWidth="1"/>
    <col min="7436" max="7436" width="12.28515625" style="5" customWidth="1"/>
    <col min="7437" max="7437" width="10.85546875" style="5" customWidth="1"/>
    <col min="7438" max="7680" width="9.140625" style="5"/>
    <col min="7681" max="7681" width="34" style="5" customWidth="1"/>
    <col min="7682" max="7682" width="17.28515625" style="5" customWidth="1"/>
    <col min="7683" max="7683" width="40.140625" style="5" customWidth="1"/>
    <col min="7684" max="7691" width="12.5703125" style="5" customWidth="1"/>
    <col min="7692" max="7692" width="12.28515625" style="5" customWidth="1"/>
    <col min="7693" max="7693" width="10.85546875" style="5" customWidth="1"/>
    <col min="7694" max="7936" width="9.140625" style="5"/>
    <col min="7937" max="7937" width="34" style="5" customWidth="1"/>
    <col min="7938" max="7938" width="17.28515625" style="5" customWidth="1"/>
    <col min="7939" max="7939" width="40.140625" style="5" customWidth="1"/>
    <col min="7940" max="7947" width="12.5703125" style="5" customWidth="1"/>
    <col min="7948" max="7948" width="12.28515625" style="5" customWidth="1"/>
    <col min="7949" max="7949" width="10.85546875" style="5" customWidth="1"/>
    <col min="7950" max="8192" width="9.140625" style="5"/>
    <col min="8193" max="8193" width="34" style="5" customWidth="1"/>
    <col min="8194" max="8194" width="17.28515625" style="5" customWidth="1"/>
    <col min="8195" max="8195" width="40.140625" style="5" customWidth="1"/>
    <col min="8196" max="8203" width="12.5703125" style="5" customWidth="1"/>
    <col min="8204" max="8204" width="12.28515625" style="5" customWidth="1"/>
    <col min="8205" max="8205" width="10.85546875" style="5" customWidth="1"/>
    <col min="8206" max="8448" width="9.140625" style="5"/>
    <col min="8449" max="8449" width="34" style="5" customWidth="1"/>
    <col min="8450" max="8450" width="17.28515625" style="5" customWidth="1"/>
    <col min="8451" max="8451" width="40.140625" style="5" customWidth="1"/>
    <col min="8452" max="8459" width="12.5703125" style="5" customWidth="1"/>
    <col min="8460" max="8460" width="12.28515625" style="5" customWidth="1"/>
    <col min="8461" max="8461" width="10.85546875" style="5" customWidth="1"/>
    <col min="8462" max="8704" width="9.140625" style="5"/>
    <col min="8705" max="8705" width="34" style="5" customWidth="1"/>
    <col min="8706" max="8706" width="17.28515625" style="5" customWidth="1"/>
    <col min="8707" max="8707" width="40.140625" style="5" customWidth="1"/>
    <col min="8708" max="8715" width="12.5703125" style="5" customWidth="1"/>
    <col min="8716" max="8716" width="12.28515625" style="5" customWidth="1"/>
    <col min="8717" max="8717" width="10.85546875" style="5" customWidth="1"/>
    <col min="8718" max="8960" width="9.140625" style="5"/>
    <col min="8961" max="8961" width="34" style="5" customWidth="1"/>
    <col min="8962" max="8962" width="17.28515625" style="5" customWidth="1"/>
    <col min="8963" max="8963" width="40.140625" style="5" customWidth="1"/>
    <col min="8964" max="8971" width="12.5703125" style="5" customWidth="1"/>
    <col min="8972" max="8972" width="12.28515625" style="5" customWidth="1"/>
    <col min="8973" max="8973" width="10.85546875" style="5" customWidth="1"/>
    <col min="8974" max="9216" width="9.140625" style="5"/>
    <col min="9217" max="9217" width="34" style="5" customWidth="1"/>
    <col min="9218" max="9218" width="17.28515625" style="5" customWidth="1"/>
    <col min="9219" max="9219" width="40.140625" style="5" customWidth="1"/>
    <col min="9220" max="9227" width="12.5703125" style="5" customWidth="1"/>
    <col min="9228" max="9228" width="12.28515625" style="5" customWidth="1"/>
    <col min="9229" max="9229" width="10.85546875" style="5" customWidth="1"/>
    <col min="9230" max="9472" width="9.140625" style="5"/>
    <col min="9473" max="9473" width="34" style="5" customWidth="1"/>
    <col min="9474" max="9474" width="17.28515625" style="5" customWidth="1"/>
    <col min="9475" max="9475" width="40.140625" style="5" customWidth="1"/>
    <col min="9476" max="9483" width="12.5703125" style="5" customWidth="1"/>
    <col min="9484" max="9484" width="12.28515625" style="5" customWidth="1"/>
    <col min="9485" max="9485" width="10.85546875" style="5" customWidth="1"/>
    <col min="9486" max="9728" width="9.140625" style="5"/>
    <col min="9729" max="9729" width="34" style="5" customWidth="1"/>
    <col min="9730" max="9730" width="17.28515625" style="5" customWidth="1"/>
    <col min="9731" max="9731" width="40.140625" style="5" customWidth="1"/>
    <col min="9732" max="9739" width="12.5703125" style="5" customWidth="1"/>
    <col min="9740" max="9740" width="12.28515625" style="5" customWidth="1"/>
    <col min="9741" max="9741" width="10.85546875" style="5" customWidth="1"/>
    <col min="9742" max="9984" width="9.140625" style="5"/>
    <col min="9985" max="9985" width="34" style="5" customWidth="1"/>
    <col min="9986" max="9986" width="17.28515625" style="5" customWidth="1"/>
    <col min="9987" max="9987" width="40.140625" style="5" customWidth="1"/>
    <col min="9988" max="9995" width="12.5703125" style="5" customWidth="1"/>
    <col min="9996" max="9996" width="12.28515625" style="5" customWidth="1"/>
    <col min="9997" max="9997" width="10.85546875" style="5" customWidth="1"/>
    <col min="9998" max="10240" width="9.140625" style="5"/>
    <col min="10241" max="10241" width="34" style="5" customWidth="1"/>
    <col min="10242" max="10242" width="17.28515625" style="5" customWidth="1"/>
    <col min="10243" max="10243" width="40.140625" style="5" customWidth="1"/>
    <col min="10244" max="10251" width="12.5703125" style="5" customWidth="1"/>
    <col min="10252" max="10252" width="12.28515625" style="5" customWidth="1"/>
    <col min="10253" max="10253" width="10.85546875" style="5" customWidth="1"/>
    <col min="10254" max="10496" width="9.140625" style="5"/>
    <col min="10497" max="10497" width="34" style="5" customWidth="1"/>
    <col min="10498" max="10498" width="17.28515625" style="5" customWidth="1"/>
    <col min="10499" max="10499" width="40.140625" style="5" customWidth="1"/>
    <col min="10500" max="10507" width="12.5703125" style="5" customWidth="1"/>
    <col min="10508" max="10508" width="12.28515625" style="5" customWidth="1"/>
    <col min="10509" max="10509" width="10.85546875" style="5" customWidth="1"/>
    <col min="10510" max="10752" width="9.140625" style="5"/>
    <col min="10753" max="10753" width="34" style="5" customWidth="1"/>
    <col min="10754" max="10754" width="17.28515625" style="5" customWidth="1"/>
    <col min="10755" max="10755" width="40.140625" style="5" customWidth="1"/>
    <col min="10756" max="10763" width="12.5703125" style="5" customWidth="1"/>
    <col min="10764" max="10764" width="12.28515625" style="5" customWidth="1"/>
    <col min="10765" max="10765" width="10.85546875" style="5" customWidth="1"/>
    <col min="10766" max="11008" width="9.140625" style="5"/>
    <col min="11009" max="11009" width="34" style="5" customWidth="1"/>
    <col min="11010" max="11010" width="17.28515625" style="5" customWidth="1"/>
    <col min="11011" max="11011" width="40.140625" style="5" customWidth="1"/>
    <col min="11012" max="11019" width="12.5703125" style="5" customWidth="1"/>
    <col min="11020" max="11020" width="12.28515625" style="5" customWidth="1"/>
    <col min="11021" max="11021" width="10.85546875" style="5" customWidth="1"/>
    <col min="11022" max="11264" width="9.140625" style="5"/>
    <col min="11265" max="11265" width="34" style="5" customWidth="1"/>
    <col min="11266" max="11266" width="17.28515625" style="5" customWidth="1"/>
    <col min="11267" max="11267" width="40.140625" style="5" customWidth="1"/>
    <col min="11268" max="11275" width="12.5703125" style="5" customWidth="1"/>
    <col min="11276" max="11276" width="12.28515625" style="5" customWidth="1"/>
    <col min="11277" max="11277" width="10.85546875" style="5" customWidth="1"/>
    <col min="11278" max="11520" width="9.140625" style="5"/>
    <col min="11521" max="11521" width="34" style="5" customWidth="1"/>
    <col min="11522" max="11522" width="17.28515625" style="5" customWidth="1"/>
    <col min="11523" max="11523" width="40.140625" style="5" customWidth="1"/>
    <col min="11524" max="11531" width="12.5703125" style="5" customWidth="1"/>
    <col min="11532" max="11532" width="12.28515625" style="5" customWidth="1"/>
    <col min="11533" max="11533" width="10.85546875" style="5" customWidth="1"/>
    <col min="11534" max="11776" width="9.140625" style="5"/>
    <col min="11777" max="11777" width="34" style="5" customWidth="1"/>
    <col min="11778" max="11778" width="17.28515625" style="5" customWidth="1"/>
    <col min="11779" max="11779" width="40.140625" style="5" customWidth="1"/>
    <col min="11780" max="11787" width="12.5703125" style="5" customWidth="1"/>
    <col min="11788" max="11788" width="12.28515625" style="5" customWidth="1"/>
    <col min="11789" max="11789" width="10.85546875" style="5" customWidth="1"/>
    <col min="11790" max="12032" width="9.140625" style="5"/>
    <col min="12033" max="12033" width="34" style="5" customWidth="1"/>
    <col min="12034" max="12034" width="17.28515625" style="5" customWidth="1"/>
    <col min="12035" max="12035" width="40.140625" style="5" customWidth="1"/>
    <col min="12036" max="12043" width="12.5703125" style="5" customWidth="1"/>
    <col min="12044" max="12044" width="12.28515625" style="5" customWidth="1"/>
    <col min="12045" max="12045" width="10.85546875" style="5" customWidth="1"/>
    <col min="12046" max="12288" width="9.140625" style="5"/>
    <col min="12289" max="12289" width="34" style="5" customWidth="1"/>
    <col min="12290" max="12290" width="17.28515625" style="5" customWidth="1"/>
    <col min="12291" max="12291" width="40.140625" style="5" customWidth="1"/>
    <col min="12292" max="12299" width="12.5703125" style="5" customWidth="1"/>
    <col min="12300" max="12300" width="12.28515625" style="5" customWidth="1"/>
    <col min="12301" max="12301" width="10.85546875" style="5" customWidth="1"/>
    <col min="12302" max="12544" width="9.140625" style="5"/>
    <col min="12545" max="12545" width="34" style="5" customWidth="1"/>
    <col min="12546" max="12546" width="17.28515625" style="5" customWidth="1"/>
    <col min="12547" max="12547" width="40.140625" style="5" customWidth="1"/>
    <col min="12548" max="12555" width="12.5703125" style="5" customWidth="1"/>
    <col min="12556" max="12556" width="12.28515625" style="5" customWidth="1"/>
    <col min="12557" max="12557" width="10.85546875" style="5" customWidth="1"/>
    <col min="12558" max="12800" width="9.140625" style="5"/>
    <col min="12801" max="12801" width="34" style="5" customWidth="1"/>
    <col min="12802" max="12802" width="17.28515625" style="5" customWidth="1"/>
    <col min="12803" max="12803" width="40.140625" style="5" customWidth="1"/>
    <col min="12804" max="12811" width="12.5703125" style="5" customWidth="1"/>
    <col min="12812" max="12812" width="12.28515625" style="5" customWidth="1"/>
    <col min="12813" max="12813" width="10.85546875" style="5" customWidth="1"/>
    <col min="12814" max="13056" width="9.140625" style="5"/>
    <col min="13057" max="13057" width="34" style="5" customWidth="1"/>
    <col min="13058" max="13058" width="17.28515625" style="5" customWidth="1"/>
    <col min="13059" max="13059" width="40.140625" style="5" customWidth="1"/>
    <col min="13060" max="13067" width="12.5703125" style="5" customWidth="1"/>
    <col min="13068" max="13068" width="12.28515625" style="5" customWidth="1"/>
    <col min="13069" max="13069" width="10.85546875" style="5" customWidth="1"/>
    <col min="13070" max="13312" width="9.140625" style="5"/>
    <col min="13313" max="13313" width="34" style="5" customWidth="1"/>
    <col min="13314" max="13314" width="17.28515625" style="5" customWidth="1"/>
    <col min="13315" max="13315" width="40.140625" style="5" customWidth="1"/>
    <col min="13316" max="13323" width="12.5703125" style="5" customWidth="1"/>
    <col min="13324" max="13324" width="12.28515625" style="5" customWidth="1"/>
    <col min="13325" max="13325" width="10.85546875" style="5" customWidth="1"/>
    <col min="13326" max="13568" width="9.140625" style="5"/>
    <col min="13569" max="13569" width="34" style="5" customWidth="1"/>
    <col min="13570" max="13570" width="17.28515625" style="5" customWidth="1"/>
    <col min="13571" max="13571" width="40.140625" style="5" customWidth="1"/>
    <col min="13572" max="13579" width="12.5703125" style="5" customWidth="1"/>
    <col min="13580" max="13580" width="12.28515625" style="5" customWidth="1"/>
    <col min="13581" max="13581" width="10.85546875" style="5" customWidth="1"/>
    <col min="13582" max="13824" width="9.140625" style="5"/>
    <col min="13825" max="13825" width="34" style="5" customWidth="1"/>
    <col min="13826" max="13826" width="17.28515625" style="5" customWidth="1"/>
    <col min="13827" max="13827" width="40.140625" style="5" customWidth="1"/>
    <col min="13828" max="13835" width="12.5703125" style="5" customWidth="1"/>
    <col min="13836" max="13836" width="12.28515625" style="5" customWidth="1"/>
    <col min="13837" max="13837" width="10.85546875" style="5" customWidth="1"/>
    <col min="13838" max="14080" width="9.140625" style="5"/>
    <col min="14081" max="14081" width="34" style="5" customWidth="1"/>
    <col min="14082" max="14082" width="17.28515625" style="5" customWidth="1"/>
    <col min="14083" max="14083" width="40.140625" style="5" customWidth="1"/>
    <col min="14084" max="14091" width="12.5703125" style="5" customWidth="1"/>
    <col min="14092" max="14092" width="12.28515625" style="5" customWidth="1"/>
    <col min="14093" max="14093" width="10.85546875" style="5" customWidth="1"/>
    <col min="14094" max="14336" width="9.140625" style="5"/>
    <col min="14337" max="14337" width="34" style="5" customWidth="1"/>
    <col min="14338" max="14338" width="17.28515625" style="5" customWidth="1"/>
    <col min="14339" max="14339" width="40.140625" style="5" customWidth="1"/>
    <col min="14340" max="14347" width="12.5703125" style="5" customWidth="1"/>
    <col min="14348" max="14348" width="12.28515625" style="5" customWidth="1"/>
    <col min="14349" max="14349" width="10.85546875" style="5" customWidth="1"/>
    <col min="14350" max="14592" width="9.140625" style="5"/>
    <col min="14593" max="14593" width="34" style="5" customWidth="1"/>
    <col min="14594" max="14594" width="17.28515625" style="5" customWidth="1"/>
    <col min="14595" max="14595" width="40.140625" style="5" customWidth="1"/>
    <col min="14596" max="14603" width="12.5703125" style="5" customWidth="1"/>
    <col min="14604" max="14604" width="12.28515625" style="5" customWidth="1"/>
    <col min="14605" max="14605" width="10.85546875" style="5" customWidth="1"/>
    <col min="14606" max="14848" width="9.140625" style="5"/>
    <col min="14849" max="14849" width="34" style="5" customWidth="1"/>
    <col min="14850" max="14850" width="17.28515625" style="5" customWidth="1"/>
    <col min="14851" max="14851" width="40.140625" style="5" customWidth="1"/>
    <col min="14852" max="14859" width="12.5703125" style="5" customWidth="1"/>
    <col min="14860" max="14860" width="12.28515625" style="5" customWidth="1"/>
    <col min="14861" max="14861" width="10.85546875" style="5" customWidth="1"/>
    <col min="14862" max="15104" width="9.140625" style="5"/>
    <col min="15105" max="15105" width="34" style="5" customWidth="1"/>
    <col min="15106" max="15106" width="17.28515625" style="5" customWidth="1"/>
    <col min="15107" max="15107" width="40.140625" style="5" customWidth="1"/>
    <col min="15108" max="15115" width="12.5703125" style="5" customWidth="1"/>
    <col min="15116" max="15116" width="12.28515625" style="5" customWidth="1"/>
    <col min="15117" max="15117" width="10.85546875" style="5" customWidth="1"/>
    <col min="15118" max="15360" width="9.140625" style="5"/>
    <col min="15361" max="15361" width="34" style="5" customWidth="1"/>
    <col min="15362" max="15362" width="17.28515625" style="5" customWidth="1"/>
    <col min="15363" max="15363" width="40.140625" style="5" customWidth="1"/>
    <col min="15364" max="15371" width="12.5703125" style="5" customWidth="1"/>
    <col min="15372" max="15372" width="12.28515625" style="5" customWidth="1"/>
    <col min="15373" max="15373" width="10.85546875" style="5" customWidth="1"/>
    <col min="15374" max="15616" width="9.140625" style="5"/>
    <col min="15617" max="15617" width="34" style="5" customWidth="1"/>
    <col min="15618" max="15618" width="17.28515625" style="5" customWidth="1"/>
    <col min="15619" max="15619" width="40.140625" style="5" customWidth="1"/>
    <col min="15620" max="15627" width="12.5703125" style="5" customWidth="1"/>
    <col min="15628" max="15628" width="12.28515625" style="5" customWidth="1"/>
    <col min="15629" max="15629" width="10.85546875" style="5" customWidth="1"/>
    <col min="15630" max="15872" width="9.140625" style="5"/>
    <col min="15873" max="15873" width="34" style="5" customWidth="1"/>
    <col min="15874" max="15874" width="17.28515625" style="5" customWidth="1"/>
    <col min="15875" max="15875" width="40.140625" style="5" customWidth="1"/>
    <col min="15876" max="15883" width="12.5703125" style="5" customWidth="1"/>
    <col min="15884" max="15884" width="12.28515625" style="5" customWidth="1"/>
    <col min="15885" max="15885" width="10.85546875" style="5" customWidth="1"/>
    <col min="15886" max="16128" width="9.140625" style="5"/>
    <col min="16129" max="16129" width="34" style="5" customWidth="1"/>
    <col min="16130" max="16130" width="17.28515625" style="5" customWidth="1"/>
    <col min="16131" max="16131" width="40.140625" style="5" customWidth="1"/>
    <col min="16132" max="16139" width="12.5703125" style="5" customWidth="1"/>
    <col min="16140" max="16140" width="12.28515625" style="5" customWidth="1"/>
    <col min="16141" max="16141" width="10.85546875" style="5" customWidth="1"/>
    <col min="16142" max="16384" width="9.140625" style="5"/>
  </cols>
  <sheetData>
    <row r="1" spans="1:14" ht="34.5" customHeight="1">
      <c r="D1" s="3" t="s">
        <v>73</v>
      </c>
      <c r="E1" s="4"/>
      <c r="F1" s="4"/>
      <c r="G1" s="4"/>
      <c r="H1" s="4"/>
      <c r="I1" s="4"/>
      <c r="J1" s="4"/>
      <c r="K1" s="4"/>
      <c r="L1" s="4"/>
    </row>
    <row r="2" spans="1:14" ht="33.75" customHeight="1">
      <c r="D2" s="83" t="s">
        <v>0</v>
      </c>
      <c r="E2" s="83"/>
      <c r="F2" s="83"/>
      <c r="G2" s="83"/>
      <c r="H2" s="83"/>
      <c r="I2" s="83"/>
      <c r="J2" s="83"/>
      <c r="K2" s="83"/>
      <c r="L2" s="83"/>
    </row>
    <row r="3" spans="1:14" ht="60" customHeight="1">
      <c r="A3" s="84" t="s">
        <v>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4" ht="19.5" customHeight="1">
      <c r="A4" s="82" t="s">
        <v>2</v>
      </c>
      <c r="B4" s="45" t="s">
        <v>3</v>
      </c>
      <c r="C4" s="53" t="s">
        <v>4</v>
      </c>
      <c r="D4" s="45" t="s">
        <v>5</v>
      </c>
      <c r="E4" s="45"/>
      <c r="F4" s="45"/>
      <c r="G4" s="45"/>
      <c r="H4" s="45"/>
      <c r="I4" s="45"/>
      <c r="J4" s="45"/>
      <c r="K4" s="45"/>
      <c r="L4" s="45"/>
    </row>
    <row r="5" spans="1:14" ht="20.25" customHeight="1">
      <c r="A5" s="82"/>
      <c r="B5" s="45"/>
      <c r="C5" s="48"/>
      <c r="D5" s="45" t="s">
        <v>6</v>
      </c>
      <c r="E5" s="45"/>
      <c r="F5" s="45"/>
      <c r="G5" s="45"/>
      <c r="H5" s="45"/>
      <c r="I5" s="45"/>
      <c r="J5" s="45"/>
      <c r="K5" s="45"/>
      <c r="L5" s="45"/>
    </row>
    <row r="6" spans="1:14">
      <c r="A6" s="82"/>
      <c r="B6" s="45"/>
      <c r="C6" s="48"/>
      <c r="D6" s="45" t="s">
        <v>7</v>
      </c>
      <c r="E6" s="45" t="s">
        <v>8</v>
      </c>
      <c r="F6" s="45" t="s">
        <v>9</v>
      </c>
      <c r="G6" s="45" t="s">
        <v>10</v>
      </c>
      <c r="H6" s="53" t="s">
        <v>11</v>
      </c>
      <c r="I6" s="53" t="s">
        <v>12</v>
      </c>
      <c r="J6" s="53" t="s">
        <v>13</v>
      </c>
      <c r="K6" s="53" t="s">
        <v>14</v>
      </c>
      <c r="L6" s="45" t="s">
        <v>15</v>
      </c>
    </row>
    <row r="7" spans="1:14" ht="38.25" customHeight="1">
      <c r="A7" s="82"/>
      <c r="B7" s="45"/>
      <c r="C7" s="49"/>
      <c r="D7" s="45"/>
      <c r="E7" s="45"/>
      <c r="F7" s="45"/>
      <c r="G7" s="45"/>
      <c r="H7" s="49"/>
      <c r="I7" s="49"/>
      <c r="J7" s="49"/>
      <c r="K7" s="49"/>
      <c r="L7" s="45"/>
    </row>
    <row r="8" spans="1:14" s="9" customFormat="1">
      <c r="A8" s="6">
        <v>1</v>
      </c>
      <c r="B8" s="7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10</v>
      </c>
      <c r="L8" s="7">
        <v>11</v>
      </c>
    </row>
    <row r="9" spans="1:14" ht="15.6" customHeight="1">
      <c r="A9" s="47" t="s">
        <v>16</v>
      </c>
      <c r="B9" s="52" t="s">
        <v>17</v>
      </c>
      <c r="C9" s="10" t="s">
        <v>15</v>
      </c>
      <c r="D9" s="11">
        <f>SUM(D10:D13)</f>
        <v>239883.4</v>
      </c>
      <c r="E9" s="11">
        <f t="shared" ref="E9:J9" si="0">SUM(E10:E13)</f>
        <v>124187</v>
      </c>
      <c r="F9" s="11">
        <f t="shared" si="0"/>
        <v>204043.5</v>
      </c>
      <c r="G9" s="11">
        <f t="shared" si="0"/>
        <v>140908.80000000002</v>
      </c>
      <c r="H9" s="12">
        <f t="shared" si="0"/>
        <v>163295.79999999999</v>
      </c>
      <c r="I9" s="11">
        <f t="shared" si="0"/>
        <v>278782.7</v>
      </c>
      <c r="J9" s="11">
        <f t="shared" si="0"/>
        <v>219149.4</v>
      </c>
      <c r="K9" s="11">
        <f>SUM(K10:K13)</f>
        <v>209068.3</v>
      </c>
      <c r="L9" s="13">
        <f>SUM(D9:K9)</f>
        <v>1579318.9</v>
      </c>
      <c r="M9" s="14"/>
      <c r="N9" s="14"/>
    </row>
    <row r="10" spans="1:14" ht="15.6" customHeight="1">
      <c r="A10" s="43"/>
      <c r="B10" s="52"/>
      <c r="C10" s="10" t="s">
        <v>18</v>
      </c>
      <c r="D10" s="11">
        <f>D15+D20+D25+D30+D35+D40+D45+D50+D54+D58+D63</f>
        <v>93484.299999999988</v>
      </c>
      <c r="E10" s="11">
        <f t="shared" ref="E10:J10" si="1">E15+E20+E25+E30+E35+E40+E45+E50+E54+E58+E63</f>
        <v>97831</v>
      </c>
      <c r="F10" s="11">
        <f t="shared" si="1"/>
        <v>108463.2</v>
      </c>
      <c r="G10" s="11">
        <f t="shared" si="1"/>
        <v>117375.6</v>
      </c>
      <c r="H10" s="12">
        <f t="shared" si="1"/>
        <v>122531.19999999998</v>
      </c>
      <c r="I10" s="11">
        <f t="shared" si="1"/>
        <v>151582</v>
      </c>
      <c r="J10" s="11">
        <f t="shared" si="1"/>
        <v>126634.7</v>
      </c>
      <c r="K10" s="11">
        <f>K15+K20+K25+K30+K35+K40+K45+K50+K54+K58+K63</f>
        <v>126643.79999999999</v>
      </c>
      <c r="L10" s="13">
        <f t="shared" ref="L10:L73" si="2">SUM(D10:K10)</f>
        <v>944545.79999999981</v>
      </c>
      <c r="M10" s="14"/>
      <c r="N10" s="14"/>
    </row>
    <row r="11" spans="1:14" ht="30.6" customHeight="1">
      <c r="A11" s="43"/>
      <c r="B11" s="52"/>
      <c r="C11" s="10" t="s">
        <v>19</v>
      </c>
      <c r="D11" s="12">
        <f>D17+D21+D26+D31+D36+D41+D47+D51+D55+D59+D64</f>
        <v>18354.3</v>
      </c>
      <c r="E11" s="12">
        <f t="shared" ref="E11:J11" si="3">E17+E21+E26+E31+E36+E41+E47+E51+E55+E59+E64</f>
        <v>976.5</v>
      </c>
      <c r="F11" s="12">
        <f t="shared" si="3"/>
        <v>5503.5</v>
      </c>
      <c r="G11" s="12">
        <f>G17+G21+G26+G31+G36+G41+G47+G51+G55+G59+G64</f>
        <v>4360.1000000000004</v>
      </c>
      <c r="H11" s="12">
        <f>H17+H21+H26+H31+H36+H41+H47+H51+H55+H59+H64</f>
        <v>6112.4</v>
      </c>
      <c r="I11" s="12">
        <f t="shared" si="3"/>
        <v>78670.5</v>
      </c>
      <c r="J11" s="12">
        <f t="shared" si="3"/>
        <v>1135.7</v>
      </c>
      <c r="K11" s="12">
        <f>K17+K21+K26+K31+K36+K41+K47+K51+K55+K59+K64</f>
        <v>5984.6</v>
      </c>
      <c r="L11" s="13">
        <f>SUM(D11:K11)</f>
        <v>121097.60000000001</v>
      </c>
      <c r="N11" s="14"/>
    </row>
    <row r="12" spans="1:14" ht="31.5" customHeight="1">
      <c r="A12" s="43"/>
      <c r="B12" s="52"/>
      <c r="C12" s="10" t="s">
        <v>20</v>
      </c>
      <c r="D12" s="11">
        <f>D16+D22+D27+D32+D37+D42+D46+D60</f>
        <v>113298.7</v>
      </c>
      <c r="E12" s="11">
        <f t="shared" ref="E12:J12" si="4">E16+E22+E27+E32+E37+E42+E46+E60</f>
        <v>6330.9</v>
      </c>
      <c r="F12" s="11">
        <f t="shared" si="4"/>
        <v>68206.2</v>
      </c>
      <c r="G12" s="11">
        <f t="shared" si="4"/>
        <v>10862.1</v>
      </c>
      <c r="H12" s="12">
        <f t="shared" si="4"/>
        <v>20962.2</v>
      </c>
      <c r="I12" s="11">
        <f t="shared" si="4"/>
        <v>34635.199999999997</v>
      </c>
      <c r="J12" s="11">
        <f t="shared" si="4"/>
        <v>73384</v>
      </c>
      <c r="K12" s="11">
        <f>K16+K22+K27+K32+K37+K42+K46+K60</f>
        <v>58394.899999999994</v>
      </c>
      <c r="L12" s="13">
        <f t="shared" si="2"/>
        <v>386074.19999999995</v>
      </c>
    </row>
    <row r="13" spans="1:14" ht="16.149999999999999" customHeight="1">
      <c r="A13" s="43"/>
      <c r="B13" s="52"/>
      <c r="C13" s="10" t="s">
        <v>21</v>
      </c>
      <c r="D13" s="11">
        <f>D18+D23+D28+D33+D38+D43+D48+D52+D56+D61+D65</f>
        <v>14746.1</v>
      </c>
      <c r="E13" s="11">
        <f t="shared" ref="E13:J13" si="5">E18+E23+E28+E33+E38+E43+E48+E52+E56+E61+E65</f>
        <v>19048.599999999999</v>
      </c>
      <c r="F13" s="11">
        <f t="shared" si="5"/>
        <v>21870.6</v>
      </c>
      <c r="G13" s="12">
        <f>G18+G23+G28+G33+G38+G43+G48+G52+G56+G61+G65</f>
        <v>8311</v>
      </c>
      <c r="H13" s="12">
        <f t="shared" si="5"/>
        <v>13690</v>
      </c>
      <c r="I13" s="11">
        <f t="shared" si="5"/>
        <v>13895</v>
      </c>
      <c r="J13" s="11">
        <f t="shared" si="5"/>
        <v>17995</v>
      </c>
      <c r="K13" s="11">
        <f>K18+K23+K28+K33+K38+K43+K48+K52+K56+K61+K65</f>
        <v>18045</v>
      </c>
      <c r="L13" s="13">
        <f t="shared" si="2"/>
        <v>127601.29999999999</v>
      </c>
    </row>
    <row r="14" spans="1:14" ht="15" customHeight="1">
      <c r="A14" s="43"/>
      <c r="B14" s="82" t="s">
        <v>22</v>
      </c>
      <c r="C14" s="10" t="s">
        <v>15</v>
      </c>
      <c r="D14" s="12">
        <f>SUM(D15:D18)</f>
        <v>13833.899999999998</v>
      </c>
      <c r="E14" s="12">
        <f t="shared" ref="E14:J14" si="6">SUM(E15:E18)</f>
        <v>14907.7</v>
      </c>
      <c r="F14" s="12">
        <f t="shared" si="6"/>
        <v>18502.900000000001</v>
      </c>
      <c r="G14" s="12">
        <f t="shared" si="6"/>
        <v>19243.5</v>
      </c>
      <c r="H14" s="12">
        <f t="shared" si="6"/>
        <v>18567.3</v>
      </c>
      <c r="I14" s="12">
        <f t="shared" si="6"/>
        <v>50132.5</v>
      </c>
      <c r="J14" s="12">
        <f t="shared" si="6"/>
        <v>31150.3</v>
      </c>
      <c r="K14" s="12">
        <f>SUM(K15:K18)</f>
        <v>31159.200000000001</v>
      </c>
      <c r="L14" s="13">
        <f t="shared" si="2"/>
        <v>197497.3</v>
      </c>
    </row>
    <row r="15" spans="1:14" ht="15.6" customHeight="1">
      <c r="A15" s="43"/>
      <c r="B15" s="82"/>
      <c r="C15" s="10" t="s">
        <v>18</v>
      </c>
      <c r="D15" s="15">
        <f>D72+D169+D342+D352+D364</f>
        <v>12833.899999999998</v>
      </c>
      <c r="E15" s="15">
        <f t="shared" ref="E15:J15" si="7">E72+E169+E342+E352+E364</f>
        <v>14407.7</v>
      </c>
      <c r="F15" s="15">
        <f t="shared" si="7"/>
        <v>17487.900000000001</v>
      </c>
      <c r="G15" s="15">
        <f t="shared" si="7"/>
        <v>17222.3</v>
      </c>
      <c r="H15" s="15">
        <f t="shared" si="7"/>
        <v>16252.2</v>
      </c>
      <c r="I15" s="15">
        <f t="shared" si="7"/>
        <v>40562.800000000003</v>
      </c>
      <c r="J15" s="15">
        <f t="shared" si="7"/>
        <v>21580.6</v>
      </c>
      <c r="K15" s="15">
        <f>K72+K169+K342+K352+K364</f>
        <v>21589.5</v>
      </c>
      <c r="L15" s="13">
        <f t="shared" si="2"/>
        <v>161936.9</v>
      </c>
    </row>
    <row r="16" spans="1:14" ht="32.25" customHeight="1">
      <c r="A16" s="43"/>
      <c r="B16" s="82"/>
      <c r="C16" s="10" t="s">
        <v>20</v>
      </c>
      <c r="D16" s="15">
        <f>D170+D343</f>
        <v>0</v>
      </c>
      <c r="E16" s="15">
        <f t="shared" ref="E16:J16" si="8">E170+E343</f>
        <v>0</v>
      </c>
      <c r="F16" s="15">
        <f t="shared" si="8"/>
        <v>479</v>
      </c>
      <c r="G16" s="15">
        <f t="shared" si="8"/>
        <v>1506</v>
      </c>
      <c r="H16" s="15">
        <f t="shared" si="8"/>
        <v>1500</v>
      </c>
      <c r="I16" s="15">
        <f t="shared" si="8"/>
        <v>9069.7000000000007</v>
      </c>
      <c r="J16" s="15">
        <f t="shared" si="8"/>
        <v>9069.7000000000007</v>
      </c>
      <c r="K16" s="15">
        <f>K170+K343</f>
        <v>9069.7000000000007</v>
      </c>
      <c r="L16" s="13">
        <f t="shared" si="2"/>
        <v>30694.100000000002</v>
      </c>
    </row>
    <row r="17" spans="1:12" ht="29.45" customHeight="1">
      <c r="A17" s="43"/>
      <c r="B17" s="82"/>
      <c r="C17" s="10" t="s">
        <v>19</v>
      </c>
      <c r="D17" s="16">
        <f>D73+D171+D344+D353+D361</f>
        <v>1000</v>
      </c>
      <c r="E17" s="16">
        <f t="shared" ref="E17:J17" si="9">E73+E171+E344+E353+E361</f>
        <v>500</v>
      </c>
      <c r="F17" s="16">
        <f t="shared" si="9"/>
        <v>536</v>
      </c>
      <c r="G17" s="16">
        <f>G73+G171+G344+G353</f>
        <v>515.20000000000005</v>
      </c>
      <c r="H17" s="15">
        <f>H73+H171+H344+H353</f>
        <v>815.1</v>
      </c>
      <c r="I17" s="16">
        <f t="shared" si="9"/>
        <v>500</v>
      </c>
      <c r="J17" s="16">
        <f t="shared" si="9"/>
        <v>500</v>
      </c>
      <c r="K17" s="16">
        <f>K73+K171+K344+K353+K361</f>
        <v>500</v>
      </c>
      <c r="L17" s="13">
        <f t="shared" si="2"/>
        <v>4866.2999999999993</v>
      </c>
    </row>
    <row r="18" spans="1:12" ht="15.6" customHeight="1">
      <c r="A18" s="43"/>
      <c r="B18" s="82"/>
      <c r="C18" s="10" t="s">
        <v>23</v>
      </c>
      <c r="D18" s="16">
        <f>D74+D172+D350+D358+D366</f>
        <v>0</v>
      </c>
      <c r="E18" s="16">
        <f t="shared" ref="E18:J18" si="10">E74+E172+E350+E358+E366</f>
        <v>0</v>
      </c>
      <c r="F18" s="16">
        <f t="shared" si="10"/>
        <v>0</v>
      </c>
      <c r="G18" s="16">
        <f t="shared" si="10"/>
        <v>0</v>
      </c>
      <c r="H18" s="15">
        <f t="shared" si="10"/>
        <v>0</v>
      </c>
      <c r="I18" s="16">
        <f t="shared" si="10"/>
        <v>0</v>
      </c>
      <c r="J18" s="16">
        <f t="shared" si="10"/>
        <v>0</v>
      </c>
      <c r="K18" s="16">
        <f>K74+K172+K350+K358+K366</f>
        <v>0</v>
      </c>
      <c r="L18" s="13">
        <f t="shared" si="2"/>
        <v>0</v>
      </c>
    </row>
    <row r="19" spans="1:12" ht="15.6" customHeight="1">
      <c r="A19" s="17"/>
      <c r="B19" s="76" t="s">
        <v>24</v>
      </c>
      <c r="C19" s="10" t="s">
        <v>15</v>
      </c>
      <c r="D19" s="11">
        <f>SUM(D20:D23)</f>
        <v>13049.099999999999</v>
      </c>
      <c r="E19" s="11">
        <f t="shared" ref="E19:J19" si="11">SUM(E20:E23)</f>
        <v>17162</v>
      </c>
      <c r="F19" s="11">
        <f t="shared" si="11"/>
        <v>20806.3</v>
      </c>
      <c r="G19" s="11">
        <f t="shared" si="11"/>
        <v>19004.5</v>
      </c>
      <c r="H19" s="12">
        <f t="shared" si="11"/>
        <v>21962</v>
      </c>
      <c r="I19" s="11">
        <f t="shared" si="11"/>
        <v>108295.20000000001</v>
      </c>
      <c r="J19" s="11">
        <f t="shared" si="11"/>
        <v>22210.7</v>
      </c>
      <c r="K19" s="11">
        <f>SUM(K20:K23)</f>
        <v>22210.7</v>
      </c>
      <c r="L19" s="13">
        <f t="shared" si="2"/>
        <v>244700.50000000003</v>
      </c>
    </row>
    <row r="20" spans="1:12" ht="15.6" customHeight="1">
      <c r="A20" s="17"/>
      <c r="B20" s="77"/>
      <c r="C20" s="10" t="s">
        <v>18</v>
      </c>
      <c r="D20" s="18">
        <f>D76+D197</f>
        <v>7290.5999999999995</v>
      </c>
      <c r="E20" s="18">
        <f t="shared" ref="E20:J20" si="12">E76+E197</f>
        <v>11305.2</v>
      </c>
      <c r="F20" s="18">
        <f t="shared" si="12"/>
        <v>14489.8</v>
      </c>
      <c r="G20" s="18">
        <f>G76+G197</f>
        <v>16103.300000000001</v>
      </c>
      <c r="H20" s="19">
        <f t="shared" si="12"/>
        <v>16362</v>
      </c>
      <c r="I20" s="18">
        <f t="shared" si="12"/>
        <v>20874.800000000003</v>
      </c>
      <c r="J20" s="18">
        <f t="shared" si="12"/>
        <v>16610.7</v>
      </c>
      <c r="K20" s="18">
        <f>K76+K197</f>
        <v>16610.7</v>
      </c>
      <c r="L20" s="13">
        <f t="shared" si="2"/>
        <v>119647.09999999999</v>
      </c>
    </row>
    <row r="21" spans="1:12" ht="28.5" customHeight="1">
      <c r="A21" s="17"/>
      <c r="B21" s="77"/>
      <c r="C21" s="10" t="s">
        <v>19</v>
      </c>
      <c r="D21" s="18">
        <f>D77+D199</f>
        <v>0</v>
      </c>
      <c r="E21" s="18">
        <f t="shared" ref="E21:J21" si="13">E77+E199</f>
        <v>0</v>
      </c>
      <c r="F21" s="18">
        <f t="shared" si="13"/>
        <v>0</v>
      </c>
      <c r="G21" s="18">
        <f t="shared" si="13"/>
        <v>0</v>
      </c>
      <c r="H21" s="19">
        <f t="shared" si="13"/>
        <v>0</v>
      </c>
      <c r="I21" s="18">
        <f t="shared" si="13"/>
        <v>76120.400000000009</v>
      </c>
      <c r="J21" s="18">
        <f t="shared" si="13"/>
        <v>0</v>
      </c>
      <c r="K21" s="18">
        <f>K77+K199</f>
        <v>0</v>
      </c>
      <c r="L21" s="13">
        <f t="shared" si="2"/>
        <v>76120.400000000009</v>
      </c>
    </row>
    <row r="22" spans="1:12" ht="28.5" customHeight="1">
      <c r="A22" s="17"/>
      <c r="B22" s="77"/>
      <c r="C22" s="10" t="s">
        <v>20</v>
      </c>
      <c r="D22" s="18">
        <f>D198</f>
        <v>0</v>
      </c>
      <c r="E22" s="18">
        <f t="shared" ref="E22:J22" si="14">E198</f>
        <v>0</v>
      </c>
      <c r="F22" s="18">
        <f t="shared" si="14"/>
        <v>0</v>
      </c>
      <c r="G22" s="18">
        <f t="shared" si="14"/>
        <v>0</v>
      </c>
      <c r="H22" s="19">
        <f t="shared" si="14"/>
        <v>0</v>
      </c>
      <c r="I22" s="18">
        <f t="shared" si="14"/>
        <v>5700</v>
      </c>
      <c r="J22" s="18">
        <f t="shared" si="14"/>
        <v>0</v>
      </c>
      <c r="K22" s="18">
        <f>K198</f>
        <v>0</v>
      </c>
      <c r="L22" s="13">
        <f t="shared" si="2"/>
        <v>5700</v>
      </c>
    </row>
    <row r="23" spans="1:12" ht="16.149999999999999" customHeight="1">
      <c r="A23" s="17"/>
      <c r="B23" s="78"/>
      <c r="C23" s="10" t="s">
        <v>23</v>
      </c>
      <c r="D23" s="16">
        <f>D78+D200</f>
        <v>5758.5</v>
      </c>
      <c r="E23" s="16">
        <f t="shared" ref="E23:J23" si="15">E78+E200</f>
        <v>5856.8</v>
      </c>
      <c r="F23" s="16">
        <f t="shared" si="15"/>
        <v>6316.5</v>
      </c>
      <c r="G23" s="16">
        <f t="shared" si="15"/>
        <v>2901.2</v>
      </c>
      <c r="H23" s="15">
        <f t="shared" si="15"/>
        <v>5600</v>
      </c>
      <c r="I23" s="16">
        <f t="shared" si="15"/>
        <v>5600</v>
      </c>
      <c r="J23" s="16">
        <f t="shared" si="15"/>
        <v>5600</v>
      </c>
      <c r="K23" s="16">
        <f>K78+K200</f>
        <v>5600</v>
      </c>
      <c r="L23" s="13">
        <f t="shared" si="2"/>
        <v>43233</v>
      </c>
    </row>
    <row r="24" spans="1:12" ht="13.15" customHeight="1">
      <c r="A24" s="17"/>
      <c r="B24" s="76" t="s">
        <v>25</v>
      </c>
      <c r="C24" s="10" t="s">
        <v>15</v>
      </c>
      <c r="D24" s="11">
        <f>SUM(D25:D28)</f>
        <v>14235.7</v>
      </c>
      <c r="E24" s="11">
        <f t="shared" ref="E24:J24" si="16">SUM(E25:E28)</f>
        <v>19515.8</v>
      </c>
      <c r="F24" s="11">
        <f t="shared" si="16"/>
        <v>21392.400000000001</v>
      </c>
      <c r="G24" s="11">
        <f t="shared" si="16"/>
        <v>20308.600000000002</v>
      </c>
      <c r="H24" s="12">
        <f t="shared" si="16"/>
        <v>24164.799999999999</v>
      </c>
      <c r="I24" s="11">
        <f t="shared" si="16"/>
        <v>22914.799999999999</v>
      </c>
      <c r="J24" s="11">
        <f t="shared" si="16"/>
        <v>77780.5</v>
      </c>
      <c r="K24" s="11">
        <f>SUM(K25:K28)</f>
        <v>62364.800000000003</v>
      </c>
      <c r="L24" s="13">
        <f t="shared" si="2"/>
        <v>262677.40000000002</v>
      </c>
    </row>
    <row r="25" spans="1:12" ht="19.899999999999999" customHeight="1">
      <c r="A25" s="17"/>
      <c r="B25" s="77"/>
      <c r="C25" s="10" t="s">
        <v>18</v>
      </c>
      <c r="D25" s="16">
        <f>D80+D192</f>
        <v>10816</v>
      </c>
      <c r="E25" s="16">
        <f t="shared" ref="E25:J25" si="17">E80+E192</f>
        <v>14637.9</v>
      </c>
      <c r="F25" s="16">
        <f t="shared" si="17"/>
        <v>16492.400000000001</v>
      </c>
      <c r="G25" s="16">
        <f t="shared" si="17"/>
        <v>17989.900000000001</v>
      </c>
      <c r="H25" s="15">
        <f t="shared" si="17"/>
        <v>21014.799999999999</v>
      </c>
      <c r="I25" s="16">
        <f t="shared" si="17"/>
        <v>19764.8</v>
      </c>
      <c r="J25" s="16">
        <f t="shared" si="17"/>
        <v>19764.8</v>
      </c>
      <c r="K25" s="16">
        <f>K80+K192</f>
        <v>19764.8</v>
      </c>
      <c r="L25" s="13">
        <f t="shared" si="2"/>
        <v>140245.4</v>
      </c>
    </row>
    <row r="26" spans="1:12" ht="28.15" customHeight="1">
      <c r="A26" s="17"/>
      <c r="B26" s="77"/>
      <c r="C26" s="10" t="s">
        <v>19</v>
      </c>
      <c r="D26" s="16">
        <f>D73+D194</f>
        <v>0</v>
      </c>
      <c r="E26" s="16">
        <f>E81+E194</f>
        <v>78.8</v>
      </c>
      <c r="F26" s="16">
        <f t="shared" ref="F26:K26" si="18">F73+F194</f>
        <v>0</v>
      </c>
      <c r="G26" s="16">
        <f t="shared" si="18"/>
        <v>0</v>
      </c>
      <c r="H26" s="15">
        <f t="shared" si="18"/>
        <v>0</v>
      </c>
      <c r="I26" s="16">
        <f t="shared" si="18"/>
        <v>0</v>
      </c>
      <c r="J26" s="16">
        <f t="shared" si="18"/>
        <v>534.4</v>
      </c>
      <c r="K26" s="16">
        <f t="shared" si="18"/>
        <v>380</v>
      </c>
      <c r="L26" s="13">
        <f t="shared" si="2"/>
        <v>993.19999999999993</v>
      </c>
    </row>
    <row r="27" spans="1:12" ht="28.9" customHeight="1">
      <c r="A27" s="17"/>
      <c r="B27" s="77"/>
      <c r="C27" s="10" t="s">
        <v>20</v>
      </c>
      <c r="D27" s="16">
        <f>D82+D193</f>
        <v>0</v>
      </c>
      <c r="E27" s="16">
        <f t="shared" ref="E27:J27" si="19">E82+E193</f>
        <v>1047.3</v>
      </c>
      <c r="F27" s="16">
        <f t="shared" si="19"/>
        <v>0</v>
      </c>
      <c r="G27" s="16">
        <f t="shared" si="19"/>
        <v>0</v>
      </c>
      <c r="H27" s="15">
        <f t="shared" si="19"/>
        <v>0</v>
      </c>
      <c r="I27" s="16">
        <f t="shared" si="19"/>
        <v>0</v>
      </c>
      <c r="J27" s="16">
        <f t="shared" si="19"/>
        <v>54281.3</v>
      </c>
      <c r="K27" s="16">
        <f>K82+K193</f>
        <v>38970</v>
      </c>
      <c r="L27" s="13">
        <f t="shared" si="2"/>
        <v>94298.6</v>
      </c>
    </row>
    <row r="28" spans="1:12" ht="18" customHeight="1">
      <c r="A28" s="17"/>
      <c r="B28" s="77"/>
      <c r="C28" s="10" t="s">
        <v>23</v>
      </c>
      <c r="D28" s="16">
        <f>D83+D195</f>
        <v>3419.7</v>
      </c>
      <c r="E28" s="16">
        <f t="shared" ref="E28:J28" si="20">E83+E195</f>
        <v>3751.8</v>
      </c>
      <c r="F28" s="16">
        <f t="shared" si="20"/>
        <v>4900</v>
      </c>
      <c r="G28" s="16">
        <f t="shared" si="20"/>
        <v>2318.6999999999998</v>
      </c>
      <c r="H28" s="15">
        <f t="shared" si="20"/>
        <v>3150</v>
      </c>
      <c r="I28" s="16">
        <f t="shared" si="20"/>
        <v>3150</v>
      </c>
      <c r="J28" s="16">
        <f t="shared" si="20"/>
        <v>3200</v>
      </c>
      <c r="K28" s="16">
        <f>K83+K195</f>
        <v>3250</v>
      </c>
      <c r="L28" s="13">
        <f t="shared" si="2"/>
        <v>27140.2</v>
      </c>
    </row>
    <row r="29" spans="1:12" ht="15" customHeight="1">
      <c r="A29" s="17"/>
      <c r="B29" s="76" t="s">
        <v>26</v>
      </c>
      <c r="C29" s="10" t="s">
        <v>15</v>
      </c>
      <c r="D29" s="12">
        <f>SUM(D30:D33)</f>
        <v>5697.2999999999993</v>
      </c>
      <c r="E29" s="12">
        <f t="shared" ref="E29:J29" si="21">SUM(E30:E33)</f>
        <v>7492.7000000000007</v>
      </c>
      <c r="F29" s="12">
        <f t="shared" si="21"/>
        <v>7940.2</v>
      </c>
      <c r="G29" s="12">
        <f t="shared" si="21"/>
        <v>9270.4</v>
      </c>
      <c r="H29" s="12">
        <f t="shared" si="21"/>
        <v>11598.399999999998</v>
      </c>
      <c r="I29" s="12">
        <f t="shared" si="21"/>
        <v>10202.200000000001</v>
      </c>
      <c r="J29" s="12">
        <f t="shared" si="21"/>
        <v>10096.9</v>
      </c>
      <c r="K29" s="12">
        <f>SUM(K30:K33)</f>
        <v>15096.9</v>
      </c>
      <c r="L29" s="13">
        <f t="shared" si="2"/>
        <v>77395</v>
      </c>
    </row>
    <row r="30" spans="1:12" ht="14.45" customHeight="1">
      <c r="A30" s="17"/>
      <c r="B30" s="77"/>
      <c r="C30" s="10" t="s">
        <v>18</v>
      </c>
      <c r="D30" s="15">
        <f>D119+D202</f>
        <v>5186.5999999999995</v>
      </c>
      <c r="E30" s="15">
        <f t="shared" ref="E30:J30" si="22">E119+E202</f>
        <v>6892.6</v>
      </c>
      <c r="F30" s="15">
        <f t="shared" si="22"/>
        <v>7173.2</v>
      </c>
      <c r="G30" s="15">
        <f>G119+G202</f>
        <v>8830.1</v>
      </c>
      <c r="H30" s="15">
        <f t="shared" si="22"/>
        <v>9947.0999999999985</v>
      </c>
      <c r="I30" s="15">
        <f t="shared" si="22"/>
        <v>9452.2000000000007</v>
      </c>
      <c r="J30" s="15">
        <f t="shared" si="22"/>
        <v>9296.9</v>
      </c>
      <c r="K30" s="15">
        <f>K119+K202</f>
        <v>9296.9</v>
      </c>
      <c r="L30" s="13">
        <f t="shared" si="2"/>
        <v>66075.600000000006</v>
      </c>
    </row>
    <row r="31" spans="1:12" ht="30" customHeight="1">
      <c r="A31" s="17"/>
      <c r="B31" s="77"/>
      <c r="C31" s="10" t="s">
        <v>19</v>
      </c>
      <c r="D31" s="16">
        <f t="shared" ref="D31:K31" si="23">D120+D204</f>
        <v>0</v>
      </c>
      <c r="E31" s="16">
        <f t="shared" si="23"/>
        <v>0</v>
      </c>
      <c r="F31" s="16">
        <f t="shared" si="23"/>
        <v>0</v>
      </c>
      <c r="G31" s="16">
        <f t="shared" si="23"/>
        <v>0</v>
      </c>
      <c r="H31" s="15">
        <f t="shared" si="23"/>
        <v>911.3</v>
      </c>
      <c r="I31" s="16">
        <f t="shared" si="23"/>
        <v>0</v>
      </c>
      <c r="J31" s="16">
        <f t="shared" si="23"/>
        <v>0</v>
      </c>
      <c r="K31" s="16">
        <f t="shared" si="23"/>
        <v>5000</v>
      </c>
      <c r="L31" s="13">
        <f t="shared" si="2"/>
        <v>5911.3</v>
      </c>
    </row>
    <row r="32" spans="1:12" ht="31.5" customHeight="1">
      <c r="A32" s="17"/>
      <c r="B32" s="77"/>
      <c r="C32" s="10" t="s">
        <v>20</v>
      </c>
      <c r="D32" s="16">
        <f>D121</f>
        <v>0</v>
      </c>
      <c r="E32" s="16">
        <f t="shared" ref="E32:J32" si="24">E121</f>
        <v>0</v>
      </c>
      <c r="F32" s="16">
        <f t="shared" si="24"/>
        <v>0</v>
      </c>
      <c r="G32" s="16">
        <f t="shared" si="24"/>
        <v>0</v>
      </c>
      <c r="H32" s="15">
        <f t="shared" si="24"/>
        <v>0</v>
      </c>
      <c r="I32" s="16">
        <f t="shared" si="24"/>
        <v>0</v>
      </c>
      <c r="J32" s="16">
        <f t="shared" si="24"/>
        <v>0</v>
      </c>
      <c r="K32" s="16">
        <f>K121</f>
        <v>0</v>
      </c>
      <c r="L32" s="13">
        <f t="shared" si="2"/>
        <v>0</v>
      </c>
    </row>
    <row r="33" spans="1:12" ht="16.149999999999999" customHeight="1">
      <c r="A33" s="17"/>
      <c r="B33" s="78"/>
      <c r="C33" s="10" t="s">
        <v>23</v>
      </c>
      <c r="D33" s="16">
        <f>D122+D205</f>
        <v>510.7</v>
      </c>
      <c r="E33" s="16">
        <f t="shared" ref="E33:J33" si="25">E122+E205</f>
        <v>600.1</v>
      </c>
      <c r="F33" s="16">
        <f t="shared" si="25"/>
        <v>767</v>
      </c>
      <c r="G33" s="16">
        <f t="shared" si="25"/>
        <v>440.3</v>
      </c>
      <c r="H33" s="15">
        <f t="shared" si="25"/>
        <v>740</v>
      </c>
      <c r="I33" s="16">
        <f t="shared" si="25"/>
        <v>750</v>
      </c>
      <c r="J33" s="16">
        <f t="shared" si="25"/>
        <v>800</v>
      </c>
      <c r="K33" s="16">
        <f>K122+K205</f>
        <v>800</v>
      </c>
      <c r="L33" s="13">
        <f t="shared" si="2"/>
        <v>5408.1</v>
      </c>
    </row>
    <row r="34" spans="1:12" ht="18.600000000000001" customHeight="1">
      <c r="A34" s="75"/>
      <c r="B34" s="76" t="s">
        <v>27</v>
      </c>
      <c r="C34" s="10" t="s">
        <v>15</v>
      </c>
      <c r="D34" s="11">
        <f>SUM(D35:D38)</f>
        <v>14787.1</v>
      </c>
      <c r="E34" s="11">
        <f t="shared" ref="E34:J34" si="26">SUM(E35:E38)</f>
        <v>20923</v>
      </c>
      <c r="F34" s="11">
        <f t="shared" si="26"/>
        <v>21281.599999999999</v>
      </c>
      <c r="G34" s="11">
        <f t="shared" si="26"/>
        <v>22924.800000000003</v>
      </c>
      <c r="H34" s="12">
        <f t="shared" si="26"/>
        <v>28981</v>
      </c>
      <c r="I34" s="11">
        <f t="shared" si="26"/>
        <v>31376.2</v>
      </c>
      <c r="J34" s="11">
        <f t="shared" si="26"/>
        <v>23356.9</v>
      </c>
      <c r="K34" s="11">
        <f>SUM(K35:K38)</f>
        <v>23356.9</v>
      </c>
      <c r="L34" s="13">
        <f t="shared" si="2"/>
        <v>186987.5</v>
      </c>
    </row>
    <row r="35" spans="1:12" ht="19.149999999999999" customHeight="1">
      <c r="A35" s="75"/>
      <c r="B35" s="77"/>
      <c r="C35" s="10" t="s">
        <v>18</v>
      </c>
      <c r="D35" s="16">
        <f>D134+D207</f>
        <v>14367.1</v>
      </c>
      <c r="E35" s="16">
        <f t="shared" ref="E35:J35" si="27">E134+E207</f>
        <v>20519.599999999999</v>
      </c>
      <c r="F35" s="16">
        <f t="shared" si="27"/>
        <v>20865.2</v>
      </c>
      <c r="G35" s="16">
        <f>G134+G207</f>
        <v>22680.100000000002</v>
      </c>
      <c r="H35" s="15">
        <f t="shared" si="27"/>
        <v>23058.799999999999</v>
      </c>
      <c r="I35" s="16">
        <f t="shared" si="27"/>
        <v>24081.200000000001</v>
      </c>
      <c r="J35" s="16">
        <f t="shared" si="27"/>
        <v>22961.9</v>
      </c>
      <c r="K35" s="16">
        <f>K134+K207</f>
        <v>22961.9</v>
      </c>
      <c r="L35" s="13">
        <f t="shared" si="2"/>
        <v>171495.8</v>
      </c>
    </row>
    <row r="36" spans="1:12" ht="31.5" customHeight="1">
      <c r="A36" s="75"/>
      <c r="B36" s="77"/>
      <c r="C36" s="10" t="s">
        <v>19</v>
      </c>
      <c r="D36" s="16">
        <f>D135+D209</f>
        <v>3</v>
      </c>
      <c r="E36" s="16">
        <f t="shared" ref="E36:J36" si="28">E135+E209</f>
        <v>2.2000000000000002</v>
      </c>
      <c r="F36" s="16">
        <f t="shared" si="28"/>
        <v>2.1</v>
      </c>
      <c r="G36" s="16">
        <f t="shared" si="28"/>
        <v>0</v>
      </c>
      <c r="H36" s="15">
        <f t="shared" si="28"/>
        <v>502.2</v>
      </c>
      <c r="I36" s="16">
        <f t="shared" si="28"/>
        <v>1900</v>
      </c>
      <c r="J36" s="16">
        <f t="shared" si="28"/>
        <v>0</v>
      </c>
      <c r="K36" s="16">
        <f>K135+K209</f>
        <v>0</v>
      </c>
      <c r="L36" s="13">
        <f t="shared" si="2"/>
        <v>2409.5</v>
      </c>
    </row>
    <row r="37" spans="1:12" ht="29.25" customHeight="1">
      <c r="A37" s="75"/>
      <c r="B37" s="77"/>
      <c r="C37" s="10" t="s">
        <v>20</v>
      </c>
      <c r="D37" s="16">
        <f>D136+D208</f>
        <v>26.7</v>
      </c>
      <c r="E37" s="16">
        <f t="shared" ref="E37:J37" si="29">E136+E208</f>
        <v>28.7</v>
      </c>
      <c r="F37" s="16">
        <f t="shared" si="29"/>
        <v>27.2</v>
      </c>
      <c r="G37" s="16">
        <f t="shared" si="29"/>
        <v>0</v>
      </c>
      <c r="H37" s="15">
        <f t="shared" si="29"/>
        <v>5220</v>
      </c>
      <c r="I37" s="16">
        <f t="shared" si="29"/>
        <v>5000</v>
      </c>
      <c r="J37" s="16">
        <f t="shared" si="29"/>
        <v>0</v>
      </c>
      <c r="K37" s="16">
        <f>K136+K208</f>
        <v>0</v>
      </c>
      <c r="L37" s="13">
        <f t="shared" si="2"/>
        <v>10302.6</v>
      </c>
    </row>
    <row r="38" spans="1:12" ht="18.600000000000001" customHeight="1">
      <c r="A38" s="75"/>
      <c r="B38" s="78"/>
      <c r="C38" s="10" t="s">
        <v>23</v>
      </c>
      <c r="D38" s="15">
        <f>D137+D210</f>
        <v>390.3</v>
      </c>
      <c r="E38" s="15">
        <f t="shared" ref="E38:J38" si="30">E137+E210</f>
        <v>372.5</v>
      </c>
      <c r="F38" s="15">
        <f t="shared" si="30"/>
        <v>387.1</v>
      </c>
      <c r="G38" s="15">
        <f t="shared" si="30"/>
        <v>244.7</v>
      </c>
      <c r="H38" s="15">
        <f t="shared" si="30"/>
        <v>200</v>
      </c>
      <c r="I38" s="15">
        <f t="shared" si="30"/>
        <v>395</v>
      </c>
      <c r="J38" s="15">
        <f t="shared" si="30"/>
        <v>395</v>
      </c>
      <c r="K38" s="15">
        <f>K137+K210</f>
        <v>395</v>
      </c>
      <c r="L38" s="13">
        <f t="shared" si="2"/>
        <v>2779.6000000000004</v>
      </c>
    </row>
    <row r="39" spans="1:12" ht="13.9" customHeight="1">
      <c r="A39" s="75"/>
      <c r="B39" s="79" t="s">
        <v>28</v>
      </c>
      <c r="C39" s="10" t="s">
        <v>15</v>
      </c>
      <c r="D39" s="11">
        <f>SUM(D40:D43)</f>
        <v>178250.3</v>
      </c>
      <c r="E39" s="11">
        <f t="shared" ref="E39:J39" si="31">SUM(E40:E43)</f>
        <v>44185.8</v>
      </c>
      <c r="F39" s="11">
        <f t="shared" si="31"/>
        <v>53559.5</v>
      </c>
      <c r="G39" s="11">
        <f t="shared" si="31"/>
        <v>46405.1</v>
      </c>
      <c r="H39" s="12">
        <f t="shared" si="31"/>
        <v>48367.1</v>
      </c>
      <c r="I39" s="11">
        <f t="shared" si="31"/>
        <v>48363.6</v>
      </c>
      <c r="J39" s="11">
        <f t="shared" si="31"/>
        <v>54554.100000000006</v>
      </c>
      <c r="K39" s="11">
        <f>SUM(K40:K43)</f>
        <v>54879.8</v>
      </c>
      <c r="L39" s="13">
        <f t="shared" si="2"/>
        <v>528565.29999999993</v>
      </c>
    </row>
    <row r="40" spans="1:12" ht="18" customHeight="1">
      <c r="A40" s="75"/>
      <c r="B40" s="80"/>
      <c r="C40" s="10" t="s">
        <v>18</v>
      </c>
      <c r="D40" s="16">
        <f t="shared" ref="D40:K41" si="32">D149+D212</f>
        <v>42960.1</v>
      </c>
      <c r="E40" s="16">
        <f t="shared" si="32"/>
        <v>30068</v>
      </c>
      <c r="F40" s="16">
        <f t="shared" si="32"/>
        <v>31693.9</v>
      </c>
      <c r="G40" s="15">
        <f t="shared" si="32"/>
        <v>34548.400000000001</v>
      </c>
      <c r="H40" s="15">
        <f t="shared" si="32"/>
        <v>35806.5</v>
      </c>
      <c r="I40" s="16">
        <f t="shared" si="32"/>
        <v>36418.699999999997</v>
      </c>
      <c r="J40" s="16">
        <f t="shared" si="32"/>
        <v>36419.800000000003</v>
      </c>
      <c r="K40" s="16">
        <f t="shared" si="32"/>
        <v>36420</v>
      </c>
      <c r="L40" s="13">
        <f t="shared" si="2"/>
        <v>284335.39999999997</v>
      </c>
    </row>
    <row r="41" spans="1:12" ht="32.25" customHeight="1">
      <c r="A41" s="75"/>
      <c r="B41" s="80"/>
      <c r="C41" s="10" t="s">
        <v>19</v>
      </c>
      <c r="D41" s="16">
        <f t="shared" si="32"/>
        <v>17351.3</v>
      </c>
      <c r="E41" s="16">
        <f t="shared" si="32"/>
        <v>395.5</v>
      </c>
      <c r="F41" s="16">
        <f t="shared" si="32"/>
        <v>865.6</v>
      </c>
      <c r="G41" s="16">
        <f t="shared" si="32"/>
        <v>94.5</v>
      </c>
      <c r="H41" s="15">
        <f t="shared" si="32"/>
        <v>85.6</v>
      </c>
      <c r="I41" s="16">
        <f t="shared" si="32"/>
        <v>79.400000000000006</v>
      </c>
      <c r="J41" s="16">
        <f t="shared" si="32"/>
        <v>101.3</v>
      </c>
      <c r="K41" s="16">
        <f t="shared" si="32"/>
        <v>104.6</v>
      </c>
      <c r="L41" s="13">
        <f t="shared" si="2"/>
        <v>19077.799999999996</v>
      </c>
    </row>
    <row r="42" spans="1:12" ht="29.25" customHeight="1">
      <c r="A42" s="75"/>
      <c r="B42" s="80"/>
      <c r="C42" s="10" t="s">
        <v>20</v>
      </c>
      <c r="D42" s="16">
        <f>D152</f>
        <v>113272</v>
      </c>
      <c r="E42" s="16">
        <f t="shared" ref="E42:J42" si="33">E152</f>
        <v>5254.9</v>
      </c>
      <c r="F42" s="16">
        <f t="shared" si="33"/>
        <v>11500</v>
      </c>
      <c r="G42" s="16">
        <f t="shared" si="33"/>
        <v>9356.1</v>
      </c>
      <c r="H42" s="15">
        <f t="shared" si="33"/>
        <v>8475</v>
      </c>
      <c r="I42" s="16">
        <f t="shared" si="33"/>
        <v>7865.5</v>
      </c>
      <c r="J42" s="16">
        <f t="shared" si="33"/>
        <v>10033</v>
      </c>
      <c r="K42" s="16">
        <f>K152</f>
        <v>10355.200000000001</v>
      </c>
      <c r="L42" s="13">
        <f t="shared" si="2"/>
        <v>176111.7</v>
      </c>
    </row>
    <row r="43" spans="1:12" ht="18" customHeight="1">
      <c r="A43" s="75"/>
      <c r="B43" s="81"/>
      <c r="C43" s="10" t="s">
        <v>23</v>
      </c>
      <c r="D43" s="15">
        <f>D151+D214</f>
        <v>4666.8999999999996</v>
      </c>
      <c r="E43" s="15">
        <f t="shared" ref="E43:J43" si="34">E151+E214</f>
        <v>8467.4</v>
      </c>
      <c r="F43" s="15">
        <f t="shared" si="34"/>
        <v>9500</v>
      </c>
      <c r="G43" s="15">
        <f t="shared" si="34"/>
        <v>2406.1</v>
      </c>
      <c r="H43" s="15">
        <f t="shared" si="34"/>
        <v>4000</v>
      </c>
      <c r="I43" s="15">
        <f t="shared" si="34"/>
        <v>4000</v>
      </c>
      <c r="J43" s="15">
        <f t="shared" si="34"/>
        <v>8000</v>
      </c>
      <c r="K43" s="15">
        <f>K151+K214</f>
        <v>8000</v>
      </c>
      <c r="L43" s="13">
        <f t="shared" si="2"/>
        <v>49040.399999999994</v>
      </c>
    </row>
    <row r="44" spans="1:12" ht="15" customHeight="1">
      <c r="A44" s="75"/>
      <c r="B44" s="76" t="s">
        <v>29</v>
      </c>
      <c r="C44" s="10" t="s">
        <v>15</v>
      </c>
      <c r="D44" s="11">
        <f>SUM(D45:D48)</f>
        <v>10</v>
      </c>
      <c r="E44" s="11">
        <f t="shared" ref="E44:J44" si="35">SUM(E45:E48)</f>
        <v>0</v>
      </c>
      <c r="F44" s="11">
        <f t="shared" si="35"/>
        <v>60515.600000000006</v>
      </c>
      <c r="G44" s="11">
        <f t="shared" si="35"/>
        <v>0</v>
      </c>
      <c r="H44" s="12">
        <f t="shared" si="35"/>
        <v>0</v>
      </c>
      <c r="I44" s="11">
        <f t="shared" si="35"/>
        <v>0</v>
      </c>
      <c r="J44" s="11">
        <f t="shared" si="35"/>
        <v>0</v>
      </c>
      <c r="K44" s="11">
        <f>SUM(K45:K48)</f>
        <v>0</v>
      </c>
      <c r="L44" s="13">
        <f t="shared" si="2"/>
        <v>60525.600000000006</v>
      </c>
    </row>
    <row r="45" spans="1:12" ht="17.25" customHeight="1">
      <c r="A45" s="75"/>
      <c r="B45" s="77"/>
      <c r="C45" s="10" t="s">
        <v>18</v>
      </c>
      <c r="D45" s="18">
        <f>D174</f>
        <v>10</v>
      </c>
      <c r="E45" s="18">
        <f t="shared" ref="E45:J48" si="36">E174</f>
        <v>0</v>
      </c>
      <c r="F45" s="18">
        <f t="shared" si="36"/>
        <v>215.79999999999998</v>
      </c>
      <c r="G45" s="18">
        <f t="shared" si="36"/>
        <v>0</v>
      </c>
      <c r="H45" s="19">
        <f t="shared" si="36"/>
        <v>0</v>
      </c>
      <c r="I45" s="18">
        <f t="shared" si="36"/>
        <v>0</v>
      </c>
      <c r="J45" s="18">
        <f t="shared" si="36"/>
        <v>0</v>
      </c>
      <c r="K45" s="18">
        <f>K174</f>
        <v>0</v>
      </c>
      <c r="L45" s="13">
        <f t="shared" si="2"/>
        <v>225.79999999999998</v>
      </c>
    </row>
    <row r="46" spans="1:12" ht="34.5" customHeight="1">
      <c r="A46" s="75"/>
      <c r="B46" s="77"/>
      <c r="C46" s="10" t="s">
        <v>20</v>
      </c>
      <c r="D46" s="18">
        <f>D175</f>
        <v>0</v>
      </c>
      <c r="E46" s="18">
        <f t="shared" si="36"/>
        <v>0</v>
      </c>
      <c r="F46" s="18">
        <f t="shared" si="36"/>
        <v>56200</v>
      </c>
      <c r="G46" s="18">
        <f t="shared" si="36"/>
        <v>0</v>
      </c>
      <c r="H46" s="19">
        <f t="shared" si="36"/>
        <v>0</v>
      </c>
      <c r="I46" s="18">
        <f t="shared" si="36"/>
        <v>0</v>
      </c>
      <c r="J46" s="18">
        <f t="shared" si="36"/>
        <v>0</v>
      </c>
      <c r="K46" s="18">
        <f>K175</f>
        <v>0</v>
      </c>
      <c r="L46" s="13">
        <f t="shared" si="2"/>
        <v>56200</v>
      </c>
    </row>
    <row r="47" spans="1:12" ht="33" customHeight="1">
      <c r="A47" s="75"/>
      <c r="B47" s="77"/>
      <c r="C47" s="10" t="s">
        <v>19</v>
      </c>
      <c r="D47" s="18">
        <f>D176</f>
        <v>0</v>
      </c>
      <c r="E47" s="18">
        <f t="shared" si="36"/>
        <v>0</v>
      </c>
      <c r="F47" s="18">
        <f t="shared" si="36"/>
        <v>4099.8</v>
      </c>
      <c r="G47" s="18">
        <f t="shared" si="36"/>
        <v>0</v>
      </c>
      <c r="H47" s="19">
        <f t="shared" si="36"/>
        <v>0</v>
      </c>
      <c r="I47" s="18">
        <f t="shared" si="36"/>
        <v>0</v>
      </c>
      <c r="J47" s="18">
        <f t="shared" si="36"/>
        <v>0</v>
      </c>
      <c r="K47" s="18">
        <f>K176</f>
        <v>0</v>
      </c>
      <c r="L47" s="13">
        <f t="shared" si="2"/>
        <v>4099.8</v>
      </c>
    </row>
    <row r="48" spans="1:12" ht="20.25" customHeight="1">
      <c r="A48" s="75"/>
      <c r="B48" s="78"/>
      <c r="C48" s="10" t="s">
        <v>23</v>
      </c>
      <c r="D48" s="18">
        <f>D177</f>
        <v>0</v>
      </c>
      <c r="E48" s="18">
        <f t="shared" si="36"/>
        <v>0</v>
      </c>
      <c r="F48" s="18">
        <f t="shared" si="36"/>
        <v>0</v>
      </c>
      <c r="G48" s="18">
        <f t="shared" si="36"/>
        <v>0</v>
      </c>
      <c r="H48" s="19">
        <f t="shared" si="36"/>
        <v>0</v>
      </c>
      <c r="I48" s="18">
        <f t="shared" si="36"/>
        <v>0</v>
      </c>
      <c r="J48" s="18">
        <f t="shared" si="36"/>
        <v>0</v>
      </c>
      <c r="K48" s="18">
        <f>K177</f>
        <v>0</v>
      </c>
      <c r="L48" s="13">
        <f t="shared" si="2"/>
        <v>0</v>
      </c>
    </row>
    <row r="49" spans="1:12" ht="20.25" hidden="1" customHeight="1">
      <c r="A49" s="75"/>
      <c r="B49" s="76" t="s">
        <v>30</v>
      </c>
      <c r="C49" s="10" t="s">
        <v>15</v>
      </c>
      <c r="D49" s="18">
        <f>SUM(D50:D52)</f>
        <v>0</v>
      </c>
      <c r="E49" s="18">
        <f t="shared" ref="E49:J49" si="37">SUM(E50:E52)</f>
        <v>0</v>
      </c>
      <c r="F49" s="18">
        <f t="shared" si="37"/>
        <v>0</v>
      </c>
      <c r="G49" s="18">
        <f t="shared" si="37"/>
        <v>0</v>
      </c>
      <c r="H49" s="19">
        <f t="shared" si="37"/>
        <v>0</v>
      </c>
      <c r="I49" s="18">
        <f t="shared" si="37"/>
        <v>0</v>
      </c>
      <c r="J49" s="18">
        <f t="shared" si="37"/>
        <v>0</v>
      </c>
      <c r="K49" s="18">
        <f>SUM(K50:K52)</f>
        <v>0</v>
      </c>
      <c r="L49" s="13">
        <f t="shared" si="2"/>
        <v>0</v>
      </c>
    </row>
    <row r="50" spans="1:12" ht="20.25" hidden="1" customHeight="1">
      <c r="A50" s="75"/>
      <c r="B50" s="77"/>
      <c r="C50" s="10" t="s">
        <v>18</v>
      </c>
      <c r="D50" s="18">
        <f>D179</f>
        <v>0</v>
      </c>
      <c r="E50" s="18">
        <f t="shared" ref="E50:J52" si="38">E179</f>
        <v>0</v>
      </c>
      <c r="F50" s="18">
        <f t="shared" si="38"/>
        <v>0</v>
      </c>
      <c r="G50" s="18">
        <f t="shared" si="38"/>
        <v>0</v>
      </c>
      <c r="H50" s="19">
        <f t="shared" si="38"/>
        <v>0</v>
      </c>
      <c r="I50" s="18">
        <f t="shared" si="38"/>
        <v>0</v>
      </c>
      <c r="J50" s="18">
        <f t="shared" si="38"/>
        <v>0</v>
      </c>
      <c r="K50" s="18">
        <f>K179</f>
        <v>0</v>
      </c>
      <c r="L50" s="13">
        <f t="shared" si="2"/>
        <v>0</v>
      </c>
    </row>
    <row r="51" spans="1:12" ht="31.5" hidden="1" customHeight="1">
      <c r="A51" s="75"/>
      <c r="B51" s="77"/>
      <c r="C51" s="10" t="s">
        <v>19</v>
      </c>
      <c r="D51" s="18">
        <f>D180</f>
        <v>0</v>
      </c>
      <c r="E51" s="18">
        <f t="shared" si="38"/>
        <v>0</v>
      </c>
      <c r="F51" s="18">
        <f t="shared" si="38"/>
        <v>0</v>
      </c>
      <c r="G51" s="18">
        <f t="shared" si="38"/>
        <v>0</v>
      </c>
      <c r="H51" s="19">
        <f t="shared" si="38"/>
        <v>0</v>
      </c>
      <c r="I51" s="18">
        <f t="shared" si="38"/>
        <v>0</v>
      </c>
      <c r="J51" s="18">
        <f t="shared" si="38"/>
        <v>0</v>
      </c>
      <c r="K51" s="18">
        <f>K180</f>
        <v>0</v>
      </c>
      <c r="L51" s="13">
        <f t="shared" si="2"/>
        <v>0</v>
      </c>
    </row>
    <row r="52" spans="1:12" ht="20.25" hidden="1" customHeight="1">
      <c r="A52" s="75"/>
      <c r="B52" s="78"/>
      <c r="C52" s="10" t="s">
        <v>23</v>
      </c>
      <c r="D52" s="18">
        <f>D181</f>
        <v>0</v>
      </c>
      <c r="E52" s="18">
        <f t="shared" si="38"/>
        <v>0</v>
      </c>
      <c r="F52" s="18">
        <f t="shared" si="38"/>
        <v>0</v>
      </c>
      <c r="G52" s="18">
        <f t="shared" si="38"/>
        <v>0</v>
      </c>
      <c r="H52" s="19">
        <f t="shared" si="38"/>
        <v>0</v>
      </c>
      <c r="I52" s="18">
        <f t="shared" si="38"/>
        <v>0</v>
      </c>
      <c r="J52" s="18">
        <f t="shared" si="38"/>
        <v>0</v>
      </c>
      <c r="K52" s="18">
        <f>K181</f>
        <v>0</v>
      </c>
      <c r="L52" s="13">
        <f t="shared" si="2"/>
        <v>0</v>
      </c>
    </row>
    <row r="53" spans="1:12" ht="20.25" hidden="1" customHeight="1">
      <c r="A53" s="75"/>
      <c r="B53" s="76" t="s">
        <v>31</v>
      </c>
      <c r="C53" s="10" t="s">
        <v>15</v>
      </c>
      <c r="D53" s="18">
        <f t="shared" ref="D53:J53" si="39">SUM(D54:D56)</f>
        <v>0</v>
      </c>
      <c r="E53" s="18">
        <f t="shared" si="39"/>
        <v>0</v>
      </c>
      <c r="F53" s="18">
        <f t="shared" si="39"/>
        <v>0</v>
      </c>
      <c r="G53" s="18">
        <f t="shared" si="39"/>
        <v>0</v>
      </c>
      <c r="H53" s="19">
        <f t="shared" si="39"/>
        <v>49.4</v>
      </c>
      <c r="I53" s="18">
        <f t="shared" si="39"/>
        <v>427.5</v>
      </c>
      <c r="J53" s="18">
        <f t="shared" si="39"/>
        <v>0</v>
      </c>
      <c r="K53" s="18">
        <f>SUM(K54:K56)</f>
        <v>0</v>
      </c>
      <c r="L53" s="13">
        <f t="shared" si="2"/>
        <v>476.9</v>
      </c>
    </row>
    <row r="54" spans="1:12" ht="20.25" hidden="1" customHeight="1">
      <c r="A54" s="75"/>
      <c r="B54" s="77"/>
      <c r="C54" s="10" t="s">
        <v>18</v>
      </c>
      <c r="D54" s="18">
        <f>D183</f>
        <v>0</v>
      </c>
      <c r="E54" s="18">
        <f t="shared" ref="E54:J56" si="40">E183</f>
        <v>0</v>
      </c>
      <c r="F54" s="18">
        <f t="shared" si="40"/>
        <v>0</v>
      </c>
      <c r="G54" s="18">
        <f t="shared" si="40"/>
        <v>0</v>
      </c>
      <c r="H54" s="19">
        <f t="shared" si="40"/>
        <v>49.4</v>
      </c>
      <c r="I54" s="18">
        <f t="shared" si="40"/>
        <v>427.5</v>
      </c>
      <c r="J54" s="18">
        <f t="shared" si="40"/>
        <v>0</v>
      </c>
      <c r="K54" s="18">
        <f>K183</f>
        <v>0</v>
      </c>
      <c r="L54" s="13">
        <f t="shared" si="2"/>
        <v>476.9</v>
      </c>
    </row>
    <row r="55" spans="1:12" ht="30" hidden="1" customHeight="1">
      <c r="A55" s="75"/>
      <c r="B55" s="77"/>
      <c r="C55" s="10" t="s">
        <v>19</v>
      </c>
      <c r="D55" s="18">
        <f>D184</f>
        <v>0</v>
      </c>
      <c r="E55" s="18">
        <f t="shared" si="40"/>
        <v>0</v>
      </c>
      <c r="F55" s="18">
        <f t="shared" si="40"/>
        <v>0</v>
      </c>
      <c r="G55" s="18">
        <f t="shared" si="40"/>
        <v>0</v>
      </c>
      <c r="H55" s="19">
        <f t="shared" si="40"/>
        <v>0</v>
      </c>
      <c r="I55" s="18">
        <f t="shared" si="40"/>
        <v>0</v>
      </c>
      <c r="J55" s="18">
        <f t="shared" si="40"/>
        <v>0</v>
      </c>
      <c r="K55" s="18">
        <f>K184</f>
        <v>0</v>
      </c>
      <c r="L55" s="13">
        <f t="shared" si="2"/>
        <v>0</v>
      </c>
    </row>
    <row r="56" spans="1:12" ht="20.25" hidden="1" customHeight="1">
      <c r="A56" s="75"/>
      <c r="B56" s="78"/>
      <c r="C56" s="10" t="s">
        <v>23</v>
      </c>
      <c r="D56" s="18">
        <f>D185</f>
        <v>0</v>
      </c>
      <c r="E56" s="18">
        <f t="shared" si="40"/>
        <v>0</v>
      </c>
      <c r="F56" s="18">
        <f t="shared" si="40"/>
        <v>0</v>
      </c>
      <c r="G56" s="18">
        <f t="shared" si="40"/>
        <v>0</v>
      </c>
      <c r="H56" s="19">
        <f t="shared" si="40"/>
        <v>0</v>
      </c>
      <c r="I56" s="18">
        <f t="shared" si="40"/>
        <v>0</v>
      </c>
      <c r="J56" s="18">
        <f t="shared" si="40"/>
        <v>0</v>
      </c>
      <c r="K56" s="18">
        <f>K185</f>
        <v>0</v>
      </c>
      <c r="L56" s="13">
        <f t="shared" si="2"/>
        <v>0</v>
      </c>
    </row>
    <row r="57" spans="1:12" ht="17.25" customHeight="1">
      <c r="A57" s="75"/>
      <c r="B57" s="76" t="s">
        <v>32</v>
      </c>
      <c r="C57" s="10" t="s">
        <v>15</v>
      </c>
      <c r="D57" s="12">
        <f>SUM(D58:D61)</f>
        <v>20</v>
      </c>
      <c r="E57" s="12">
        <f t="shared" ref="E57:J57" si="41">SUM(E58:E61)</f>
        <v>0</v>
      </c>
      <c r="F57" s="12">
        <f t="shared" si="41"/>
        <v>45</v>
      </c>
      <c r="G57" s="12">
        <f t="shared" si="41"/>
        <v>0</v>
      </c>
      <c r="H57" s="12">
        <f t="shared" si="41"/>
        <v>5817.9</v>
      </c>
      <c r="I57" s="12">
        <f t="shared" si="41"/>
        <v>7070.7</v>
      </c>
      <c r="J57" s="12">
        <f t="shared" si="41"/>
        <v>0</v>
      </c>
      <c r="K57" s="12">
        <f>SUM(K58:K61)</f>
        <v>0</v>
      </c>
      <c r="L57" s="13">
        <f t="shared" si="2"/>
        <v>12953.599999999999</v>
      </c>
    </row>
    <row r="58" spans="1:12" ht="17.25" customHeight="1">
      <c r="A58" s="75"/>
      <c r="B58" s="77"/>
      <c r="C58" s="10" t="s">
        <v>18</v>
      </c>
      <c r="D58" s="19">
        <f>D187</f>
        <v>20</v>
      </c>
      <c r="E58" s="19">
        <f t="shared" ref="E58:J58" si="42">E187</f>
        <v>0</v>
      </c>
      <c r="F58" s="19">
        <f t="shared" si="42"/>
        <v>45</v>
      </c>
      <c r="G58" s="19">
        <f t="shared" si="42"/>
        <v>0</v>
      </c>
      <c r="H58" s="19">
        <f t="shared" si="42"/>
        <v>2.5</v>
      </c>
      <c r="I58" s="19">
        <f t="shared" si="42"/>
        <v>0</v>
      </c>
      <c r="J58" s="19">
        <f t="shared" si="42"/>
        <v>0</v>
      </c>
      <c r="K58" s="19">
        <f>K187</f>
        <v>0</v>
      </c>
      <c r="L58" s="13">
        <f t="shared" si="2"/>
        <v>67.5</v>
      </c>
    </row>
    <row r="59" spans="1:12" ht="30.75" customHeight="1">
      <c r="A59" s="75"/>
      <c r="B59" s="77"/>
      <c r="C59" s="10" t="s">
        <v>19</v>
      </c>
      <c r="D59" s="18">
        <f>D189</f>
        <v>0</v>
      </c>
      <c r="E59" s="18">
        <f t="shared" ref="E59:J59" si="43">E189</f>
        <v>0</v>
      </c>
      <c r="F59" s="18">
        <f t="shared" si="43"/>
        <v>0</v>
      </c>
      <c r="G59" s="18">
        <f t="shared" si="43"/>
        <v>0</v>
      </c>
      <c r="H59" s="19">
        <f>H189</f>
        <v>48.2</v>
      </c>
      <c r="I59" s="18">
        <f t="shared" si="43"/>
        <v>70.7</v>
      </c>
      <c r="J59" s="18">
        <f t="shared" si="43"/>
        <v>0</v>
      </c>
      <c r="K59" s="18">
        <f>K189</f>
        <v>0</v>
      </c>
      <c r="L59" s="13">
        <f t="shared" si="2"/>
        <v>118.9</v>
      </c>
    </row>
    <row r="60" spans="1:12" ht="30.75" customHeight="1">
      <c r="A60" s="75"/>
      <c r="B60" s="77"/>
      <c r="C60" s="10" t="s">
        <v>20</v>
      </c>
      <c r="D60" s="18">
        <f>D188</f>
        <v>0</v>
      </c>
      <c r="E60" s="18">
        <f t="shared" ref="E60:J60" si="44">E188</f>
        <v>0</v>
      </c>
      <c r="F60" s="18">
        <f t="shared" si="44"/>
        <v>0</v>
      </c>
      <c r="G60" s="18">
        <f t="shared" si="44"/>
        <v>0</v>
      </c>
      <c r="H60" s="19">
        <f t="shared" si="44"/>
        <v>5767.2</v>
      </c>
      <c r="I60" s="18">
        <f t="shared" si="44"/>
        <v>7000</v>
      </c>
      <c r="J60" s="18">
        <f t="shared" si="44"/>
        <v>0</v>
      </c>
      <c r="K60" s="18">
        <f>K188</f>
        <v>0</v>
      </c>
      <c r="L60" s="13">
        <f t="shared" si="2"/>
        <v>12767.2</v>
      </c>
    </row>
    <row r="61" spans="1:12" ht="18" customHeight="1">
      <c r="A61" s="75"/>
      <c r="B61" s="78"/>
      <c r="C61" s="10" t="s">
        <v>23</v>
      </c>
      <c r="D61" s="18">
        <f>D190</f>
        <v>0</v>
      </c>
      <c r="E61" s="18">
        <f t="shared" ref="E61:J61" si="45">E190</f>
        <v>0</v>
      </c>
      <c r="F61" s="18">
        <f t="shared" si="45"/>
        <v>0</v>
      </c>
      <c r="G61" s="18">
        <f t="shared" si="45"/>
        <v>0</v>
      </c>
      <c r="H61" s="19">
        <f t="shared" si="45"/>
        <v>0</v>
      </c>
      <c r="I61" s="18">
        <f t="shared" si="45"/>
        <v>0</v>
      </c>
      <c r="J61" s="18">
        <f t="shared" si="45"/>
        <v>0</v>
      </c>
      <c r="K61" s="18">
        <f>K190</f>
        <v>0</v>
      </c>
      <c r="L61" s="13">
        <f t="shared" si="2"/>
        <v>0</v>
      </c>
    </row>
    <row r="62" spans="1:12" ht="18" customHeight="1">
      <c r="A62" s="17"/>
      <c r="B62" s="74" t="s">
        <v>33</v>
      </c>
      <c r="C62" s="10" t="s">
        <v>15</v>
      </c>
      <c r="D62" s="18">
        <f>SUM(D63:D65)</f>
        <v>0</v>
      </c>
      <c r="E62" s="18">
        <f t="shared" ref="E62:J62" si="46">SUM(E63:E65)</f>
        <v>0</v>
      </c>
      <c r="F62" s="18">
        <f t="shared" si="46"/>
        <v>0</v>
      </c>
      <c r="G62" s="18">
        <f t="shared" si="46"/>
        <v>3751.9</v>
      </c>
      <c r="H62" s="19">
        <f t="shared" si="46"/>
        <v>3787.9</v>
      </c>
      <c r="I62" s="18">
        <f t="shared" si="46"/>
        <v>0</v>
      </c>
      <c r="J62" s="18">
        <f t="shared" si="46"/>
        <v>0</v>
      </c>
      <c r="K62" s="18">
        <f>SUM(K63:K65)</f>
        <v>0</v>
      </c>
      <c r="L62" s="13">
        <f t="shared" si="2"/>
        <v>7539.8</v>
      </c>
    </row>
    <row r="63" spans="1:12" ht="18" customHeight="1">
      <c r="A63" s="17"/>
      <c r="B63" s="74"/>
      <c r="C63" s="10" t="s">
        <v>18</v>
      </c>
      <c r="D63" s="18">
        <f>D368</f>
        <v>0</v>
      </c>
      <c r="E63" s="18">
        <f t="shared" ref="E63:J65" si="47">E368</f>
        <v>0</v>
      </c>
      <c r="F63" s="18">
        <f t="shared" si="47"/>
        <v>0</v>
      </c>
      <c r="G63" s="18">
        <f t="shared" si="47"/>
        <v>1.5</v>
      </c>
      <c r="H63" s="19">
        <f t="shared" si="47"/>
        <v>37.9</v>
      </c>
      <c r="I63" s="18">
        <f t="shared" si="47"/>
        <v>0</v>
      </c>
      <c r="J63" s="18">
        <f t="shared" si="47"/>
        <v>0</v>
      </c>
      <c r="K63" s="18">
        <f>K368</f>
        <v>0</v>
      </c>
      <c r="L63" s="13">
        <f t="shared" si="2"/>
        <v>39.4</v>
      </c>
    </row>
    <row r="64" spans="1:12" ht="29.25" customHeight="1">
      <c r="A64" s="17"/>
      <c r="B64" s="74"/>
      <c r="C64" s="10" t="s">
        <v>19</v>
      </c>
      <c r="D64" s="18">
        <f>D369</f>
        <v>0</v>
      </c>
      <c r="E64" s="18">
        <f t="shared" si="47"/>
        <v>0</v>
      </c>
      <c r="F64" s="18">
        <f t="shared" si="47"/>
        <v>0</v>
      </c>
      <c r="G64" s="18">
        <f t="shared" si="47"/>
        <v>3750.4</v>
      </c>
      <c r="H64" s="19">
        <f t="shared" si="47"/>
        <v>3750</v>
      </c>
      <c r="I64" s="18">
        <f t="shared" si="47"/>
        <v>0</v>
      </c>
      <c r="J64" s="18">
        <f t="shared" si="47"/>
        <v>0</v>
      </c>
      <c r="K64" s="18">
        <f>K369</f>
        <v>0</v>
      </c>
      <c r="L64" s="13">
        <f t="shared" si="2"/>
        <v>7500.4</v>
      </c>
    </row>
    <row r="65" spans="1:12" ht="18" customHeight="1">
      <c r="A65" s="17"/>
      <c r="B65" s="74"/>
      <c r="C65" s="10" t="s">
        <v>23</v>
      </c>
      <c r="D65" s="18">
        <f>D370</f>
        <v>0</v>
      </c>
      <c r="E65" s="18">
        <f t="shared" si="47"/>
        <v>0</v>
      </c>
      <c r="F65" s="18">
        <f t="shared" si="47"/>
        <v>0</v>
      </c>
      <c r="G65" s="18">
        <f t="shared" si="47"/>
        <v>0</v>
      </c>
      <c r="H65" s="19">
        <f t="shared" si="47"/>
        <v>0</v>
      </c>
      <c r="I65" s="18">
        <f t="shared" si="47"/>
        <v>0</v>
      </c>
      <c r="J65" s="18">
        <f t="shared" si="47"/>
        <v>0</v>
      </c>
      <c r="K65" s="18">
        <f>K370</f>
        <v>0</v>
      </c>
      <c r="L65" s="13">
        <f t="shared" si="2"/>
        <v>0</v>
      </c>
    </row>
    <row r="66" spans="1:12" ht="16.899999999999999" customHeight="1">
      <c r="A66" s="47" t="s">
        <v>34</v>
      </c>
      <c r="B66" s="45" t="s">
        <v>17</v>
      </c>
      <c r="C66" s="10" t="s">
        <v>15</v>
      </c>
      <c r="D66" s="11">
        <f>SUM(D67:D70)</f>
        <v>32364.399999999998</v>
      </c>
      <c r="E66" s="11">
        <f t="shared" ref="E66:J66" si="48">SUM(E67:E70)</f>
        <v>42507.6</v>
      </c>
      <c r="F66" s="11">
        <f t="shared" si="48"/>
        <v>49085.9</v>
      </c>
      <c r="G66" s="11">
        <f t="shared" si="48"/>
        <v>44001.3</v>
      </c>
      <c r="H66" s="12">
        <f t="shared" si="48"/>
        <v>50407.5</v>
      </c>
      <c r="I66" s="11">
        <f t="shared" si="48"/>
        <v>152103</v>
      </c>
      <c r="J66" s="11">
        <f t="shared" si="48"/>
        <v>54415.5</v>
      </c>
      <c r="K66" s="11">
        <f>SUM(K67:K70)</f>
        <v>54465.5</v>
      </c>
      <c r="L66" s="13">
        <f t="shared" si="2"/>
        <v>479350.7</v>
      </c>
    </row>
    <row r="67" spans="1:12" ht="15" customHeight="1">
      <c r="A67" s="43"/>
      <c r="B67" s="45"/>
      <c r="C67" s="10" t="s">
        <v>18</v>
      </c>
      <c r="D67" s="16">
        <f>D72+D76+D80</f>
        <v>23186.199999999997</v>
      </c>
      <c r="E67" s="16">
        <f t="shared" ref="E67:J68" si="49">E72+E76+E80</f>
        <v>31772.9</v>
      </c>
      <c r="F67" s="16">
        <f t="shared" si="49"/>
        <v>37869.4</v>
      </c>
      <c r="G67" s="16">
        <f t="shared" si="49"/>
        <v>38781.4</v>
      </c>
      <c r="H67" s="15">
        <f t="shared" si="49"/>
        <v>41657.5</v>
      </c>
      <c r="I67" s="16">
        <f t="shared" si="49"/>
        <v>67256.600000000006</v>
      </c>
      <c r="J67" s="16">
        <f t="shared" si="49"/>
        <v>45639.5</v>
      </c>
      <c r="K67" s="16">
        <f>K72+K76+K80</f>
        <v>45639.5</v>
      </c>
      <c r="L67" s="13">
        <f t="shared" si="2"/>
        <v>331803</v>
      </c>
    </row>
    <row r="68" spans="1:12" ht="30" customHeight="1">
      <c r="A68" s="43"/>
      <c r="B68" s="45"/>
      <c r="C68" s="10" t="s">
        <v>19</v>
      </c>
      <c r="D68" s="16">
        <f>D73+D77+D81</f>
        <v>0</v>
      </c>
      <c r="E68" s="16">
        <f t="shared" si="49"/>
        <v>78.8</v>
      </c>
      <c r="F68" s="16">
        <f t="shared" si="49"/>
        <v>0</v>
      </c>
      <c r="G68" s="16">
        <f t="shared" si="49"/>
        <v>0</v>
      </c>
      <c r="H68" s="15">
        <f t="shared" si="49"/>
        <v>0</v>
      </c>
      <c r="I68" s="16">
        <f t="shared" si="49"/>
        <v>76120.400000000009</v>
      </c>
      <c r="J68" s="16">
        <f t="shared" si="49"/>
        <v>0</v>
      </c>
      <c r="K68" s="16">
        <f>K73+K77+K81</f>
        <v>0</v>
      </c>
      <c r="L68" s="13">
        <f t="shared" si="2"/>
        <v>76199.200000000012</v>
      </c>
    </row>
    <row r="69" spans="1:12" ht="30" customHeight="1">
      <c r="A69" s="43"/>
      <c r="B69" s="45"/>
      <c r="C69" s="10" t="s">
        <v>20</v>
      </c>
      <c r="D69" s="16">
        <f>D82</f>
        <v>0</v>
      </c>
      <c r="E69" s="16">
        <f t="shared" ref="E69:J69" si="50">E82</f>
        <v>1047.3</v>
      </c>
      <c r="F69" s="16">
        <f t="shared" si="50"/>
        <v>0</v>
      </c>
      <c r="G69" s="16">
        <f t="shared" si="50"/>
        <v>0</v>
      </c>
      <c r="H69" s="15">
        <f t="shared" si="50"/>
        <v>0</v>
      </c>
      <c r="I69" s="16">
        <f t="shared" si="50"/>
        <v>0</v>
      </c>
      <c r="J69" s="16">
        <f t="shared" si="50"/>
        <v>0</v>
      </c>
      <c r="K69" s="16">
        <f>K82</f>
        <v>0</v>
      </c>
      <c r="L69" s="13">
        <f t="shared" si="2"/>
        <v>1047.3</v>
      </c>
    </row>
    <row r="70" spans="1:12" ht="19.5" customHeight="1">
      <c r="A70" s="43"/>
      <c r="B70" s="45"/>
      <c r="C70" s="10" t="s">
        <v>23</v>
      </c>
      <c r="D70" s="15">
        <f>D74+D78+D83</f>
        <v>9178.2000000000007</v>
      </c>
      <c r="E70" s="15">
        <f t="shared" ref="E70:J70" si="51">E74+E78+E83</f>
        <v>9608.6</v>
      </c>
      <c r="F70" s="15">
        <f t="shared" si="51"/>
        <v>11216.5</v>
      </c>
      <c r="G70" s="15">
        <f t="shared" si="51"/>
        <v>5219.8999999999996</v>
      </c>
      <c r="H70" s="15">
        <f t="shared" si="51"/>
        <v>8750</v>
      </c>
      <c r="I70" s="15">
        <f t="shared" si="51"/>
        <v>8726</v>
      </c>
      <c r="J70" s="15">
        <f t="shared" si="51"/>
        <v>8776</v>
      </c>
      <c r="K70" s="15">
        <f>K74+K78+K83</f>
        <v>8826</v>
      </c>
      <c r="L70" s="13">
        <f t="shared" si="2"/>
        <v>70301.200000000012</v>
      </c>
    </row>
    <row r="71" spans="1:12" ht="17.25" customHeight="1">
      <c r="A71" s="20"/>
      <c r="B71" s="45" t="s">
        <v>22</v>
      </c>
      <c r="C71" s="10" t="s">
        <v>15</v>
      </c>
      <c r="D71" s="11">
        <f t="shared" ref="D71:I71" si="52">SUM(D72:D74)</f>
        <v>5109.5999999999995</v>
      </c>
      <c r="E71" s="11">
        <f t="shared" si="52"/>
        <v>5829.8</v>
      </c>
      <c r="F71" s="11">
        <f t="shared" si="52"/>
        <v>6887.2</v>
      </c>
      <c r="G71" s="11">
        <f t="shared" si="52"/>
        <v>4688.2</v>
      </c>
      <c r="H71" s="12">
        <f t="shared" si="52"/>
        <v>4280.7</v>
      </c>
      <c r="I71" s="11">
        <f t="shared" si="52"/>
        <v>26817</v>
      </c>
      <c r="J71" s="11">
        <f>SUM(J72:J74)</f>
        <v>9464</v>
      </c>
      <c r="K71" s="11">
        <f>SUM(K72:K74)</f>
        <v>9464</v>
      </c>
      <c r="L71" s="13">
        <f t="shared" si="2"/>
        <v>72540.5</v>
      </c>
    </row>
    <row r="72" spans="1:12" ht="19.5" customHeight="1">
      <c r="A72" s="20"/>
      <c r="B72" s="45"/>
      <c r="C72" s="10" t="s">
        <v>18</v>
      </c>
      <c r="D72" s="18">
        <f t="shared" ref="D72:K74" si="53">D89+D106</f>
        <v>5109.5999999999995</v>
      </c>
      <c r="E72" s="18">
        <f t="shared" si="53"/>
        <v>5829.8</v>
      </c>
      <c r="F72" s="18">
        <f t="shared" si="53"/>
        <v>6887.2</v>
      </c>
      <c r="G72" s="18">
        <f>G89+G106</f>
        <v>4688.2</v>
      </c>
      <c r="H72" s="19">
        <f t="shared" si="53"/>
        <v>4280.7</v>
      </c>
      <c r="I72" s="18">
        <f t="shared" si="53"/>
        <v>26817</v>
      </c>
      <c r="J72" s="18">
        <f t="shared" si="53"/>
        <v>9464</v>
      </c>
      <c r="K72" s="18">
        <f t="shared" si="53"/>
        <v>9464</v>
      </c>
      <c r="L72" s="13">
        <f t="shared" si="2"/>
        <v>72540.5</v>
      </c>
    </row>
    <row r="73" spans="1:12" ht="31.5" customHeight="1">
      <c r="A73" s="20"/>
      <c r="B73" s="45"/>
      <c r="C73" s="10" t="s">
        <v>19</v>
      </c>
      <c r="D73" s="16">
        <f>D90+D107</f>
        <v>0</v>
      </c>
      <c r="E73" s="16">
        <f>E90+E107</f>
        <v>0</v>
      </c>
      <c r="F73" s="16">
        <f t="shared" si="53"/>
        <v>0</v>
      </c>
      <c r="G73" s="16">
        <f t="shared" si="53"/>
        <v>0</v>
      </c>
      <c r="H73" s="15">
        <f t="shared" si="53"/>
        <v>0</v>
      </c>
      <c r="I73" s="16">
        <f t="shared" si="53"/>
        <v>0</v>
      </c>
      <c r="J73" s="16">
        <f t="shared" si="53"/>
        <v>0</v>
      </c>
      <c r="K73" s="16">
        <f t="shared" si="53"/>
        <v>0</v>
      </c>
      <c r="L73" s="13">
        <f t="shared" si="2"/>
        <v>0</v>
      </c>
    </row>
    <row r="74" spans="1:12" ht="19.5" customHeight="1">
      <c r="A74" s="20"/>
      <c r="B74" s="45"/>
      <c r="C74" s="10" t="s">
        <v>23</v>
      </c>
      <c r="D74" s="16">
        <f t="shared" si="53"/>
        <v>0</v>
      </c>
      <c r="E74" s="16">
        <f t="shared" si="53"/>
        <v>0</v>
      </c>
      <c r="F74" s="16">
        <f t="shared" si="53"/>
        <v>0</v>
      </c>
      <c r="G74" s="16">
        <f t="shared" si="53"/>
        <v>0</v>
      </c>
      <c r="H74" s="15">
        <f t="shared" si="53"/>
        <v>0</v>
      </c>
      <c r="I74" s="16">
        <f t="shared" si="53"/>
        <v>0</v>
      </c>
      <c r="J74" s="16">
        <f t="shared" si="53"/>
        <v>0</v>
      </c>
      <c r="K74" s="16">
        <f t="shared" si="53"/>
        <v>0</v>
      </c>
      <c r="L74" s="13">
        <f t="shared" ref="L74:L137" si="54">SUM(D74:K74)</f>
        <v>0</v>
      </c>
    </row>
    <row r="75" spans="1:12" ht="15.6" customHeight="1">
      <c r="A75" s="21"/>
      <c r="B75" s="53" t="s">
        <v>24</v>
      </c>
      <c r="C75" s="10" t="s">
        <v>15</v>
      </c>
      <c r="D75" s="11">
        <f t="shared" ref="D75:I75" si="55">SUM(D76:D78)</f>
        <v>13049.099999999999</v>
      </c>
      <c r="E75" s="11">
        <f t="shared" si="55"/>
        <v>17162</v>
      </c>
      <c r="F75" s="11">
        <f t="shared" si="55"/>
        <v>20806.3</v>
      </c>
      <c r="G75" s="11">
        <f t="shared" si="55"/>
        <v>19004.5</v>
      </c>
      <c r="H75" s="12">
        <f t="shared" si="55"/>
        <v>21962</v>
      </c>
      <c r="I75" s="11">
        <f t="shared" si="55"/>
        <v>102595.20000000001</v>
      </c>
      <c r="J75" s="11">
        <f>SUM(J76:J78)</f>
        <v>22210.7</v>
      </c>
      <c r="K75" s="11">
        <f>SUM(K76:K78)</f>
        <v>22210.7</v>
      </c>
      <c r="L75" s="13">
        <f t="shared" si="54"/>
        <v>239000.50000000003</v>
      </c>
    </row>
    <row r="76" spans="1:12" ht="17.25" customHeight="1">
      <c r="A76" s="21"/>
      <c r="B76" s="48"/>
      <c r="C76" s="10" t="s">
        <v>18</v>
      </c>
      <c r="D76" s="19">
        <f t="shared" ref="D76:K78" si="56">D93+D110</f>
        <v>7290.5999999999995</v>
      </c>
      <c r="E76" s="19">
        <f t="shared" si="56"/>
        <v>11305.2</v>
      </c>
      <c r="F76" s="19">
        <f t="shared" si="56"/>
        <v>14489.8</v>
      </c>
      <c r="G76" s="19">
        <f t="shared" si="56"/>
        <v>16103.300000000001</v>
      </c>
      <c r="H76" s="19">
        <f>H93+H110</f>
        <v>16362</v>
      </c>
      <c r="I76" s="19">
        <f t="shared" si="56"/>
        <v>20874.800000000003</v>
      </c>
      <c r="J76" s="19">
        <f t="shared" si="56"/>
        <v>16610.7</v>
      </c>
      <c r="K76" s="19">
        <f t="shared" si="56"/>
        <v>16610.7</v>
      </c>
      <c r="L76" s="13">
        <f t="shared" si="54"/>
        <v>119647.09999999999</v>
      </c>
    </row>
    <row r="77" spans="1:12" ht="29.25" customHeight="1">
      <c r="A77" s="21"/>
      <c r="B77" s="48"/>
      <c r="C77" s="10" t="s">
        <v>19</v>
      </c>
      <c r="D77" s="16">
        <f t="shared" si="56"/>
        <v>0</v>
      </c>
      <c r="E77" s="16">
        <f t="shared" si="56"/>
        <v>0</v>
      </c>
      <c r="F77" s="16">
        <f t="shared" si="56"/>
        <v>0</v>
      </c>
      <c r="G77" s="16">
        <f t="shared" si="56"/>
        <v>0</v>
      </c>
      <c r="H77" s="15">
        <f t="shared" si="56"/>
        <v>0</v>
      </c>
      <c r="I77" s="16">
        <f t="shared" si="56"/>
        <v>76120.400000000009</v>
      </c>
      <c r="J77" s="16">
        <f t="shared" si="56"/>
        <v>0</v>
      </c>
      <c r="K77" s="16">
        <f t="shared" si="56"/>
        <v>0</v>
      </c>
      <c r="L77" s="13">
        <f t="shared" si="54"/>
        <v>76120.400000000009</v>
      </c>
    </row>
    <row r="78" spans="1:12" ht="20.25" customHeight="1">
      <c r="A78" s="21"/>
      <c r="B78" s="49"/>
      <c r="C78" s="10" t="s">
        <v>23</v>
      </c>
      <c r="D78" s="16">
        <f t="shared" si="56"/>
        <v>5758.5</v>
      </c>
      <c r="E78" s="16">
        <f t="shared" si="56"/>
        <v>5856.8</v>
      </c>
      <c r="F78" s="16">
        <f t="shared" si="56"/>
        <v>6316.5</v>
      </c>
      <c r="G78" s="16">
        <f t="shared" si="56"/>
        <v>2901.2</v>
      </c>
      <c r="H78" s="15">
        <f t="shared" si="56"/>
        <v>5600</v>
      </c>
      <c r="I78" s="16">
        <f t="shared" si="56"/>
        <v>5600</v>
      </c>
      <c r="J78" s="16">
        <f t="shared" si="56"/>
        <v>5600</v>
      </c>
      <c r="K78" s="16">
        <f t="shared" si="56"/>
        <v>5600</v>
      </c>
      <c r="L78" s="13">
        <f t="shared" si="54"/>
        <v>43233</v>
      </c>
    </row>
    <row r="79" spans="1:12" ht="18.75" customHeight="1">
      <c r="A79" s="21"/>
      <c r="B79" s="53" t="s">
        <v>25</v>
      </c>
      <c r="C79" s="10" t="s">
        <v>15</v>
      </c>
      <c r="D79" s="11">
        <f t="shared" ref="D79:I79" si="57">SUM(D80:D83)</f>
        <v>14205.7</v>
      </c>
      <c r="E79" s="11">
        <f t="shared" si="57"/>
        <v>19515.8</v>
      </c>
      <c r="F79" s="11">
        <f t="shared" si="57"/>
        <v>21392.400000000001</v>
      </c>
      <c r="G79" s="11">
        <f t="shared" si="57"/>
        <v>20308.600000000002</v>
      </c>
      <c r="H79" s="12">
        <f t="shared" si="57"/>
        <v>24164.799999999999</v>
      </c>
      <c r="I79" s="11">
        <f t="shared" si="57"/>
        <v>22690.799999999999</v>
      </c>
      <c r="J79" s="11">
        <f>SUM(J80:J83)</f>
        <v>22740.799999999999</v>
      </c>
      <c r="K79" s="11">
        <f>SUM(K80:K83)</f>
        <v>22790.799999999999</v>
      </c>
      <c r="L79" s="13">
        <f t="shared" si="54"/>
        <v>167809.69999999998</v>
      </c>
    </row>
    <row r="80" spans="1:12" ht="20.25" customHeight="1">
      <c r="A80" s="21"/>
      <c r="B80" s="48"/>
      <c r="C80" s="10" t="s">
        <v>18</v>
      </c>
      <c r="D80" s="16">
        <f t="shared" ref="D80:J81" si="58">D97+D114</f>
        <v>10786</v>
      </c>
      <c r="E80" s="16">
        <f t="shared" si="58"/>
        <v>14637.9</v>
      </c>
      <c r="F80" s="16">
        <f t="shared" si="58"/>
        <v>16492.400000000001</v>
      </c>
      <c r="G80" s="16">
        <f t="shared" si="58"/>
        <v>17989.900000000001</v>
      </c>
      <c r="H80" s="15">
        <f t="shared" si="58"/>
        <v>21014.799999999999</v>
      </c>
      <c r="I80" s="16">
        <f t="shared" si="58"/>
        <v>19564.8</v>
      </c>
      <c r="J80" s="16">
        <f t="shared" si="58"/>
        <v>19564.8</v>
      </c>
      <c r="K80" s="16">
        <f>K97+K114</f>
        <v>19564.8</v>
      </c>
      <c r="L80" s="13">
        <f t="shared" si="54"/>
        <v>139615.4</v>
      </c>
    </row>
    <row r="81" spans="1:12" ht="33" customHeight="1">
      <c r="A81" s="21"/>
      <c r="B81" s="48"/>
      <c r="C81" s="10" t="s">
        <v>19</v>
      </c>
      <c r="D81" s="16">
        <f t="shared" si="58"/>
        <v>0</v>
      </c>
      <c r="E81" s="16">
        <f>E98+E115</f>
        <v>78.8</v>
      </c>
      <c r="F81" s="16">
        <f t="shared" si="58"/>
        <v>0</v>
      </c>
      <c r="G81" s="16">
        <f t="shared" si="58"/>
        <v>0</v>
      </c>
      <c r="H81" s="15">
        <f t="shared" si="58"/>
        <v>0</v>
      </c>
      <c r="I81" s="16">
        <f t="shared" si="58"/>
        <v>0</v>
      </c>
      <c r="J81" s="16">
        <f t="shared" si="58"/>
        <v>0</v>
      </c>
      <c r="K81" s="16">
        <f>K98+K115</f>
        <v>0</v>
      </c>
      <c r="L81" s="13">
        <f t="shared" si="54"/>
        <v>78.8</v>
      </c>
    </row>
    <row r="82" spans="1:12" ht="33" customHeight="1">
      <c r="A82" s="21"/>
      <c r="B82" s="48"/>
      <c r="C82" s="10" t="s">
        <v>20</v>
      </c>
      <c r="D82" s="16">
        <v>0</v>
      </c>
      <c r="E82" s="16">
        <v>1047.3</v>
      </c>
      <c r="F82" s="16">
        <v>0</v>
      </c>
      <c r="G82" s="16">
        <v>0</v>
      </c>
      <c r="H82" s="15">
        <v>0</v>
      </c>
      <c r="I82" s="16">
        <v>0</v>
      </c>
      <c r="J82" s="16">
        <v>0</v>
      </c>
      <c r="K82" s="16">
        <v>0</v>
      </c>
      <c r="L82" s="13">
        <f t="shared" si="54"/>
        <v>1047.3</v>
      </c>
    </row>
    <row r="83" spans="1:12" ht="19.899999999999999" customHeight="1">
      <c r="A83" s="21"/>
      <c r="B83" s="48"/>
      <c r="C83" s="10" t="s">
        <v>23</v>
      </c>
      <c r="D83" s="16">
        <f t="shared" ref="D83:K83" si="59">D99+D117</f>
        <v>3419.7</v>
      </c>
      <c r="E83" s="16">
        <f t="shared" si="59"/>
        <v>3751.8</v>
      </c>
      <c r="F83" s="16">
        <f t="shared" si="59"/>
        <v>4900</v>
      </c>
      <c r="G83" s="16">
        <f t="shared" si="59"/>
        <v>2318.6999999999998</v>
      </c>
      <c r="H83" s="15">
        <f t="shared" si="59"/>
        <v>3150</v>
      </c>
      <c r="I83" s="16">
        <f t="shared" si="59"/>
        <v>3126</v>
      </c>
      <c r="J83" s="16">
        <f t="shared" si="59"/>
        <v>3176</v>
      </c>
      <c r="K83" s="16">
        <f t="shared" si="59"/>
        <v>3226</v>
      </c>
      <c r="L83" s="13">
        <f t="shared" si="54"/>
        <v>27068.2</v>
      </c>
    </row>
    <row r="84" spans="1:12" ht="19.149999999999999" customHeight="1">
      <c r="A84" s="53" t="s">
        <v>35</v>
      </c>
      <c r="B84" s="46" t="s">
        <v>17</v>
      </c>
      <c r="C84" s="10" t="s">
        <v>15</v>
      </c>
      <c r="D84" s="11">
        <f t="shared" ref="D84:I84" si="60">SUM(D85:D87)</f>
        <v>31162.600000000002</v>
      </c>
      <c r="E84" s="11">
        <f t="shared" si="60"/>
        <v>40882.9</v>
      </c>
      <c r="F84" s="11">
        <f t="shared" si="60"/>
        <v>46876</v>
      </c>
      <c r="G84" s="11">
        <f t="shared" si="60"/>
        <v>42548.700000000004</v>
      </c>
      <c r="H84" s="12">
        <f t="shared" si="60"/>
        <v>50407.5</v>
      </c>
      <c r="I84" s="11">
        <f t="shared" si="60"/>
        <v>71718.5</v>
      </c>
      <c r="J84" s="11">
        <f>SUM(J85:J87)</f>
        <v>54415.5</v>
      </c>
      <c r="K84" s="11">
        <f>SUM(K85:K87)</f>
        <v>54465.5</v>
      </c>
      <c r="L84" s="13">
        <f t="shared" si="54"/>
        <v>392477.2</v>
      </c>
    </row>
    <row r="85" spans="1:12" ht="21" customHeight="1">
      <c r="A85" s="70"/>
      <c r="B85" s="46"/>
      <c r="C85" s="10" t="s">
        <v>18</v>
      </c>
      <c r="D85" s="16">
        <f t="shared" ref="D85:J87" si="61">D89+D93+D97</f>
        <v>21984.400000000001</v>
      </c>
      <c r="E85" s="16">
        <f t="shared" si="61"/>
        <v>31274.3</v>
      </c>
      <c r="F85" s="16">
        <f t="shared" si="61"/>
        <v>35659.5</v>
      </c>
      <c r="G85" s="16">
        <f t="shared" si="61"/>
        <v>37328.800000000003</v>
      </c>
      <c r="H85" s="15">
        <f t="shared" si="61"/>
        <v>41657.5</v>
      </c>
      <c r="I85" s="16">
        <f t="shared" si="61"/>
        <v>62992.5</v>
      </c>
      <c r="J85" s="16">
        <f t="shared" si="61"/>
        <v>45639.5</v>
      </c>
      <c r="K85" s="16">
        <f>K89+K93+K97</f>
        <v>45639.5</v>
      </c>
      <c r="L85" s="13">
        <f t="shared" si="54"/>
        <v>322176</v>
      </c>
    </row>
    <row r="86" spans="1:12" ht="31.5" customHeight="1">
      <c r="A86" s="70"/>
      <c r="B86" s="46"/>
      <c r="C86" s="10" t="s">
        <v>19</v>
      </c>
      <c r="D86" s="16">
        <f t="shared" si="61"/>
        <v>0</v>
      </c>
      <c r="E86" s="16">
        <f t="shared" si="61"/>
        <v>0</v>
      </c>
      <c r="F86" s="16">
        <f t="shared" si="61"/>
        <v>0</v>
      </c>
      <c r="G86" s="16">
        <f t="shared" si="61"/>
        <v>0</v>
      </c>
      <c r="H86" s="15">
        <f t="shared" si="61"/>
        <v>0</v>
      </c>
      <c r="I86" s="16">
        <f t="shared" si="61"/>
        <v>0</v>
      </c>
      <c r="J86" s="16">
        <f t="shared" si="61"/>
        <v>0</v>
      </c>
      <c r="K86" s="16">
        <f>K90+K94+K98</f>
        <v>0</v>
      </c>
      <c r="L86" s="13">
        <f t="shared" si="54"/>
        <v>0</v>
      </c>
    </row>
    <row r="87" spans="1:12" ht="19.5" customHeight="1">
      <c r="A87" s="70"/>
      <c r="B87" s="46"/>
      <c r="C87" s="10" t="s">
        <v>23</v>
      </c>
      <c r="D87" s="16">
        <f t="shared" si="61"/>
        <v>9178.2000000000007</v>
      </c>
      <c r="E87" s="16">
        <f t="shared" si="61"/>
        <v>9608.6</v>
      </c>
      <c r="F87" s="16">
        <f t="shared" si="61"/>
        <v>11216.5</v>
      </c>
      <c r="G87" s="16">
        <f t="shared" si="61"/>
        <v>5219.8999999999996</v>
      </c>
      <c r="H87" s="15">
        <f t="shared" si="61"/>
        <v>8750</v>
      </c>
      <c r="I87" s="16">
        <f t="shared" si="61"/>
        <v>8726</v>
      </c>
      <c r="J87" s="16">
        <f t="shared" si="61"/>
        <v>8776</v>
      </c>
      <c r="K87" s="16">
        <f>K91+K95+K99</f>
        <v>8826</v>
      </c>
      <c r="L87" s="13">
        <f t="shared" si="54"/>
        <v>70301.200000000012</v>
      </c>
    </row>
    <row r="88" spans="1:12" ht="18" customHeight="1">
      <c r="A88" s="72"/>
      <c r="B88" s="45" t="s">
        <v>22</v>
      </c>
      <c r="C88" s="10" t="s">
        <v>15</v>
      </c>
      <c r="D88" s="11">
        <f t="shared" ref="D88:I88" si="62">SUM(D89:D91)</f>
        <v>4042.3999999999996</v>
      </c>
      <c r="E88" s="11">
        <f t="shared" si="62"/>
        <v>5829.8</v>
      </c>
      <c r="F88" s="11">
        <f t="shared" si="62"/>
        <v>6887.2</v>
      </c>
      <c r="G88" s="11">
        <f t="shared" si="62"/>
        <v>4688.2</v>
      </c>
      <c r="H88" s="12">
        <f t="shared" si="62"/>
        <v>4280.7</v>
      </c>
      <c r="I88" s="11">
        <f t="shared" si="62"/>
        <v>26817</v>
      </c>
      <c r="J88" s="11">
        <f>SUM(J89:J91)</f>
        <v>9464</v>
      </c>
      <c r="K88" s="11">
        <f>SUM(K89:K91)</f>
        <v>9464</v>
      </c>
      <c r="L88" s="13">
        <f t="shared" si="54"/>
        <v>71473.3</v>
      </c>
    </row>
    <row r="89" spans="1:12" ht="16.5" customHeight="1">
      <c r="A89" s="73"/>
      <c r="B89" s="45"/>
      <c r="C89" s="10" t="s">
        <v>18</v>
      </c>
      <c r="D89" s="18">
        <f>5264.4-113-700-350-59</f>
        <v>4042.3999999999996</v>
      </c>
      <c r="E89" s="18">
        <v>5829.8</v>
      </c>
      <c r="F89" s="18">
        <f>7932.2-1000-45</f>
        <v>6887.2</v>
      </c>
      <c r="G89" s="18">
        <v>4688.2</v>
      </c>
      <c r="H89" s="19">
        <v>4280.7</v>
      </c>
      <c r="I89" s="18">
        <v>26817</v>
      </c>
      <c r="J89" s="18">
        <v>9464</v>
      </c>
      <c r="K89" s="18">
        <v>9464</v>
      </c>
      <c r="L89" s="13">
        <f t="shared" si="54"/>
        <v>71473.3</v>
      </c>
    </row>
    <row r="90" spans="1:12" ht="33" customHeight="1">
      <c r="A90" s="73"/>
      <c r="B90" s="45"/>
      <c r="C90" s="10" t="s">
        <v>19</v>
      </c>
      <c r="D90" s="16">
        <v>0</v>
      </c>
      <c r="E90" s="16">
        <v>0</v>
      </c>
      <c r="F90" s="16">
        <v>0</v>
      </c>
      <c r="G90" s="16">
        <v>0</v>
      </c>
      <c r="H90" s="15">
        <v>0</v>
      </c>
      <c r="I90" s="16">
        <v>0</v>
      </c>
      <c r="J90" s="16">
        <v>0</v>
      </c>
      <c r="K90" s="16">
        <v>0</v>
      </c>
      <c r="L90" s="13">
        <f t="shared" si="54"/>
        <v>0</v>
      </c>
    </row>
    <row r="91" spans="1:12" ht="18.75" customHeight="1">
      <c r="A91" s="73"/>
      <c r="B91" s="45"/>
      <c r="C91" s="10" t="s">
        <v>23</v>
      </c>
      <c r="D91" s="16">
        <v>0</v>
      </c>
      <c r="E91" s="16">
        <v>0</v>
      </c>
      <c r="F91" s="16">
        <v>0</v>
      </c>
      <c r="G91" s="16">
        <v>0</v>
      </c>
      <c r="H91" s="15">
        <v>0</v>
      </c>
      <c r="I91" s="16">
        <v>0</v>
      </c>
      <c r="J91" s="16">
        <v>0</v>
      </c>
      <c r="K91" s="16">
        <v>0</v>
      </c>
      <c r="L91" s="13">
        <f t="shared" si="54"/>
        <v>0</v>
      </c>
    </row>
    <row r="92" spans="1:12" ht="19.5" customHeight="1">
      <c r="A92" s="73"/>
      <c r="B92" s="53" t="s">
        <v>24</v>
      </c>
      <c r="C92" s="10" t="s">
        <v>15</v>
      </c>
      <c r="D92" s="11">
        <f t="shared" ref="D92:I92" si="63">SUM(D93:D95)</f>
        <v>13049.099999999999</v>
      </c>
      <c r="E92" s="11">
        <f t="shared" si="63"/>
        <v>17162</v>
      </c>
      <c r="F92" s="11">
        <f t="shared" si="63"/>
        <v>19892.8</v>
      </c>
      <c r="G92" s="11">
        <f t="shared" si="63"/>
        <v>17883.3</v>
      </c>
      <c r="H92" s="12">
        <f t="shared" si="63"/>
        <v>21962</v>
      </c>
      <c r="I92" s="11">
        <f t="shared" si="63"/>
        <v>22210.7</v>
      </c>
      <c r="J92" s="11">
        <f>SUM(J93:J95)</f>
        <v>22210.7</v>
      </c>
      <c r="K92" s="11">
        <f>SUM(K93:K95)</f>
        <v>22210.7</v>
      </c>
      <c r="L92" s="13">
        <f t="shared" si="54"/>
        <v>156581.30000000002</v>
      </c>
    </row>
    <row r="93" spans="1:12" ht="19.5" customHeight="1">
      <c r="A93" s="73"/>
      <c r="B93" s="48"/>
      <c r="C93" s="10" t="s">
        <v>18</v>
      </c>
      <c r="D93" s="18">
        <f>5606.4+700+984.2</f>
        <v>7290.5999999999995</v>
      </c>
      <c r="E93" s="19">
        <v>11305.2</v>
      </c>
      <c r="F93" s="18">
        <f>12957.3+619</f>
        <v>13576.3</v>
      </c>
      <c r="G93" s="18">
        <v>14982.1</v>
      </c>
      <c r="H93" s="19">
        <v>16362</v>
      </c>
      <c r="I93" s="18">
        <v>16610.7</v>
      </c>
      <c r="J93" s="18">
        <v>16610.7</v>
      </c>
      <c r="K93" s="18">
        <v>16610.7</v>
      </c>
      <c r="L93" s="13">
        <f t="shared" si="54"/>
        <v>113348.29999999999</v>
      </c>
    </row>
    <row r="94" spans="1:12" ht="28.5" customHeight="1">
      <c r="A94" s="73"/>
      <c r="B94" s="48"/>
      <c r="C94" s="10" t="s">
        <v>19</v>
      </c>
      <c r="D94" s="16">
        <v>0</v>
      </c>
      <c r="E94" s="16">
        <v>0</v>
      </c>
      <c r="F94" s="16">
        <v>0</v>
      </c>
      <c r="G94" s="16">
        <v>0</v>
      </c>
      <c r="H94" s="15">
        <v>0</v>
      </c>
      <c r="I94" s="16">
        <v>0</v>
      </c>
      <c r="J94" s="16">
        <v>0</v>
      </c>
      <c r="K94" s="16">
        <v>0</v>
      </c>
      <c r="L94" s="13">
        <f t="shared" si="54"/>
        <v>0</v>
      </c>
    </row>
    <row r="95" spans="1:12" ht="19.5" customHeight="1">
      <c r="A95" s="73"/>
      <c r="B95" s="49"/>
      <c r="C95" s="10" t="s">
        <v>23</v>
      </c>
      <c r="D95" s="16">
        <v>5758.5</v>
      </c>
      <c r="E95" s="16">
        <v>5856.8</v>
      </c>
      <c r="F95" s="16">
        <f>5600+716.5</f>
        <v>6316.5</v>
      </c>
      <c r="G95" s="16">
        <v>2901.2</v>
      </c>
      <c r="H95" s="22">
        <v>5600</v>
      </c>
      <c r="I95" s="23">
        <v>5600</v>
      </c>
      <c r="J95" s="23">
        <v>5600</v>
      </c>
      <c r="K95" s="23">
        <v>5600</v>
      </c>
      <c r="L95" s="13">
        <f t="shared" si="54"/>
        <v>43233</v>
      </c>
    </row>
    <row r="96" spans="1:12" ht="19.5" customHeight="1">
      <c r="A96" s="73"/>
      <c r="B96" s="53" t="s">
        <v>25</v>
      </c>
      <c r="C96" s="10" t="s">
        <v>15</v>
      </c>
      <c r="D96" s="11">
        <f t="shared" ref="D96:I96" si="64">SUM(D97:D99)</f>
        <v>14071.099999999999</v>
      </c>
      <c r="E96" s="11">
        <f t="shared" si="64"/>
        <v>17891.099999999999</v>
      </c>
      <c r="F96" s="11">
        <f t="shared" si="64"/>
        <v>20096</v>
      </c>
      <c r="G96" s="11">
        <f t="shared" si="64"/>
        <v>19977.2</v>
      </c>
      <c r="H96" s="12">
        <f t="shared" si="64"/>
        <v>24164.799999999999</v>
      </c>
      <c r="I96" s="11">
        <f t="shared" si="64"/>
        <v>22690.799999999999</v>
      </c>
      <c r="J96" s="11">
        <f>SUM(J97:J99)</f>
        <v>22740.799999999999</v>
      </c>
      <c r="K96" s="11">
        <f>SUM(K97:K99)</f>
        <v>22790.799999999999</v>
      </c>
      <c r="L96" s="13">
        <f t="shared" si="54"/>
        <v>164422.59999999998</v>
      </c>
    </row>
    <row r="97" spans="1:12" ht="19.5" customHeight="1">
      <c r="A97" s="73"/>
      <c r="B97" s="48"/>
      <c r="C97" s="10" t="s">
        <v>18</v>
      </c>
      <c r="D97" s="16">
        <f>10042.6+608.8</f>
        <v>10651.4</v>
      </c>
      <c r="E97" s="16">
        <v>14139.3</v>
      </c>
      <c r="F97" s="16">
        <f>14660.6+535.4</f>
        <v>15196</v>
      </c>
      <c r="G97" s="16">
        <v>17658.5</v>
      </c>
      <c r="H97" s="15">
        <v>21014.799999999999</v>
      </c>
      <c r="I97" s="16">
        <v>19564.8</v>
      </c>
      <c r="J97" s="16">
        <v>19564.8</v>
      </c>
      <c r="K97" s="16">
        <v>19564.8</v>
      </c>
      <c r="L97" s="13">
        <f t="shared" si="54"/>
        <v>137354.4</v>
      </c>
    </row>
    <row r="98" spans="1:12" ht="32.25" customHeight="1">
      <c r="A98" s="73"/>
      <c r="B98" s="48"/>
      <c r="C98" s="10" t="s">
        <v>19</v>
      </c>
      <c r="D98" s="16">
        <v>0</v>
      </c>
      <c r="E98" s="16">
        <v>0</v>
      </c>
      <c r="F98" s="16">
        <v>0</v>
      </c>
      <c r="G98" s="16">
        <v>0</v>
      </c>
      <c r="H98" s="15">
        <v>0</v>
      </c>
      <c r="I98" s="16">
        <v>0</v>
      </c>
      <c r="J98" s="16">
        <v>0</v>
      </c>
      <c r="K98" s="16">
        <v>0</v>
      </c>
      <c r="L98" s="13">
        <f t="shared" si="54"/>
        <v>0</v>
      </c>
    </row>
    <row r="99" spans="1:12" ht="19.5" customHeight="1">
      <c r="A99" s="73"/>
      <c r="B99" s="49"/>
      <c r="C99" s="10" t="s">
        <v>23</v>
      </c>
      <c r="D99" s="16">
        <v>3419.7</v>
      </c>
      <c r="E99" s="15">
        <v>3751.8</v>
      </c>
      <c r="F99" s="16">
        <f>2480+820+1600</f>
        <v>4900</v>
      </c>
      <c r="G99" s="16">
        <v>2318.6999999999998</v>
      </c>
      <c r="H99" s="22">
        <v>3150</v>
      </c>
      <c r="I99" s="23">
        <v>3126</v>
      </c>
      <c r="J99" s="23">
        <v>3176</v>
      </c>
      <c r="K99" s="23">
        <v>3226</v>
      </c>
      <c r="L99" s="13">
        <f t="shared" si="54"/>
        <v>27068.2</v>
      </c>
    </row>
    <row r="100" spans="1:12" ht="18.75" customHeight="1">
      <c r="A100" s="53" t="s">
        <v>36</v>
      </c>
      <c r="B100" s="46" t="s">
        <v>17</v>
      </c>
      <c r="C100" s="10" t="s">
        <v>15</v>
      </c>
      <c r="D100" s="11">
        <f t="shared" ref="D100:I100" si="65">SUM(D101:D104)</f>
        <v>1201.7999999999997</v>
      </c>
      <c r="E100" s="11">
        <f t="shared" si="65"/>
        <v>1624.7000000000003</v>
      </c>
      <c r="F100" s="11">
        <f t="shared" si="65"/>
        <v>2209.8999999999996</v>
      </c>
      <c r="G100" s="11">
        <f t="shared" si="65"/>
        <v>1452.6</v>
      </c>
      <c r="H100" s="12">
        <f t="shared" si="65"/>
        <v>0</v>
      </c>
      <c r="I100" s="11">
        <f t="shared" si="65"/>
        <v>80384.500000000015</v>
      </c>
      <c r="J100" s="11">
        <f>SUM(J101:J104)</f>
        <v>0</v>
      </c>
      <c r="K100" s="11">
        <f>SUM(K101:K104)</f>
        <v>0</v>
      </c>
      <c r="L100" s="13">
        <f t="shared" si="54"/>
        <v>86873.500000000015</v>
      </c>
    </row>
    <row r="101" spans="1:12" ht="19.5" customHeight="1">
      <c r="A101" s="70"/>
      <c r="B101" s="46"/>
      <c r="C101" s="10" t="s">
        <v>18</v>
      </c>
      <c r="D101" s="16">
        <f t="shared" ref="D101:J102" si="66">D106+D110+D114</f>
        <v>1201.7999999999997</v>
      </c>
      <c r="E101" s="16">
        <f t="shared" si="66"/>
        <v>498.60000000000025</v>
      </c>
      <c r="F101" s="16">
        <f t="shared" si="66"/>
        <v>2209.8999999999996</v>
      </c>
      <c r="G101" s="16">
        <f t="shared" si="66"/>
        <v>1452.6</v>
      </c>
      <c r="H101" s="15">
        <f t="shared" si="66"/>
        <v>0</v>
      </c>
      <c r="I101" s="16">
        <f t="shared" si="66"/>
        <v>4264.1000000000004</v>
      </c>
      <c r="J101" s="16">
        <f t="shared" si="66"/>
        <v>0</v>
      </c>
      <c r="K101" s="16">
        <f>K106+K110+K114</f>
        <v>0</v>
      </c>
      <c r="L101" s="13">
        <f t="shared" si="54"/>
        <v>9627</v>
      </c>
    </row>
    <row r="102" spans="1:12" ht="28.5" customHeight="1">
      <c r="A102" s="70"/>
      <c r="B102" s="46"/>
      <c r="C102" s="10" t="s">
        <v>19</v>
      </c>
      <c r="D102" s="16">
        <f>D107+D111+D115</f>
        <v>0</v>
      </c>
      <c r="E102" s="16">
        <f t="shared" si="66"/>
        <v>78.8</v>
      </c>
      <c r="F102" s="16">
        <f t="shared" si="66"/>
        <v>0</v>
      </c>
      <c r="G102" s="16">
        <f t="shared" si="66"/>
        <v>0</v>
      </c>
      <c r="H102" s="15">
        <f t="shared" si="66"/>
        <v>0</v>
      </c>
      <c r="I102" s="16">
        <f t="shared" si="66"/>
        <v>76120.400000000009</v>
      </c>
      <c r="J102" s="16">
        <f t="shared" si="66"/>
        <v>0</v>
      </c>
      <c r="K102" s="16">
        <f>K107+K111+K115</f>
        <v>0</v>
      </c>
      <c r="L102" s="13">
        <f t="shared" si="54"/>
        <v>76199.200000000012</v>
      </c>
    </row>
    <row r="103" spans="1:12" ht="28.5" customHeight="1">
      <c r="A103" s="70"/>
      <c r="B103" s="46"/>
      <c r="C103" s="10" t="s">
        <v>20</v>
      </c>
      <c r="D103" s="16">
        <v>0</v>
      </c>
      <c r="E103" s="16">
        <v>1047.3</v>
      </c>
      <c r="F103" s="16">
        <v>0</v>
      </c>
      <c r="G103" s="16">
        <v>0</v>
      </c>
      <c r="H103" s="15">
        <v>0</v>
      </c>
      <c r="I103" s="16">
        <v>0</v>
      </c>
      <c r="J103" s="16">
        <v>0</v>
      </c>
      <c r="K103" s="16">
        <v>0</v>
      </c>
      <c r="L103" s="13">
        <f t="shared" si="54"/>
        <v>1047.3</v>
      </c>
    </row>
    <row r="104" spans="1:12" ht="19.5" customHeight="1">
      <c r="A104" s="70"/>
      <c r="B104" s="46"/>
      <c r="C104" s="10" t="s">
        <v>23</v>
      </c>
      <c r="D104" s="16">
        <f t="shared" ref="D104:I104" si="67">D108+D112+D117</f>
        <v>0</v>
      </c>
      <c r="E104" s="16">
        <f t="shared" si="67"/>
        <v>0</v>
      </c>
      <c r="F104" s="16">
        <f t="shared" si="67"/>
        <v>0</v>
      </c>
      <c r="G104" s="16">
        <f t="shared" si="67"/>
        <v>0</v>
      </c>
      <c r="H104" s="15">
        <f t="shared" si="67"/>
        <v>0</v>
      </c>
      <c r="I104" s="16">
        <f t="shared" si="67"/>
        <v>0</v>
      </c>
      <c r="J104" s="16">
        <f>J108+J112+J117</f>
        <v>0</v>
      </c>
      <c r="K104" s="16">
        <f>K108+K112+K117</f>
        <v>0</v>
      </c>
      <c r="L104" s="13">
        <f t="shared" si="54"/>
        <v>0</v>
      </c>
    </row>
    <row r="105" spans="1:12" ht="19.5" customHeight="1">
      <c r="A105" s="71"/>
      <c r="B105" s="45" t="s">
        <v>22</v>
      </c>
      <c r="C105" s="10" t="s">
        <v>15</v>
      </c>
      <c r="D105" s="11">
        <f t="shared" ref="D105:I105" si="68">SUM(D106:D108)</f>
        <v>1067.1999999999998</v>
      </c>
      <c r="E105" s="11">
        <f t="shared" si="68"/>
        <v>0</v>
      </c>
      <c r="F105" s="11">
        <f t="shared" si="68"/>
        <v>0</v>
      </c>
      <c r="G105" s="11">
        <f t="shared" si="68"/>
        <v>0</v>
      </c>
      <c r="H105" s="12">
        <f t="shared" si="68"/>
        <v>0</v>
      </c>
      <c r="I105" s="11">
        <f t="shared" si="68"/>
        <v>0</v>
      </c>
      <c r="J105" s="11">
        <f>SUM(J106:J108)</f>
        <v>0</v>
      </c>
      <c r="K105" s="11">
        <f>SUM(K106:K108)</f>
        <v>0</v>
      </c>
      <c r="L105" s="13">
        <f t="shared" si="54"/>
        <v>1067.1999999999998</v>
      </c>
    </row>
    <row r="106" spans="1:12" ht="19.5" customHeight="1">
      <c r="A106" s="71"/>
      <c r="B106" s="45"/>
      <c r="C106" s="10" t="s">
        <v>18</v>
      </c>
      <c r="D106" s="16">
        <f>942.3+65.9+59</f>
        <v>1067.1999999999998</v>
      </c>
      <c r="E106" s="16">
        <v>0</v>
      </c>
      <c r="F106" s="16">
        <v>0</v>
      </c>
      <c r="G106" s="16">
        <v>0</v>
      </c>
      <c r="H106" s="15">
        <v>0</v>
      </c>
      <c r="I106" s="16">
        <v>0</v>
      </c>
      <c r="J106" s="16">
        <v>0</v>
      </c>
      <c r="K106" s="16">
        <v>0</v>
      </c>
      <c r="L106" s="13">
        <f t="shared" si="54"/>
        <v>1067.1999999999998</v>
      </c>
    </row>
    <row r="107" spans="1:12" ht="29.25" customHeight="1">
      <c r="A107" s="71"/>
      <c r="B107" s="45"/>
      <c r="C107" s="10" t="s">
        <v>19</v>
      </c>
      <c r="D107" s="16">
        <v>0</v>
      </c>
      <c r="E107" s="16">
        <v>0</v>
      </c>
      <c r="F107" s="16">
        <v>0</v>
      </c>
      <c r="G107" s="16">
        <v>0</v>
      </c>
      <c r="H107" s="15">
        <v>0</v>
      </c>
      <c r="I107" s="16">
        <v>0</v>
      </c>
      <c r="J107" s="16">
        <v>0</v>
      </c>
      <c r="K107" s="16">
        <v>0</v>
      </c>
      <c r="L107" s="13">
        <f t="shared" si="54"/>
        <v>0</v>
      </c>
    </row>
    <row r="108" spans="1:12" ht="19.5" customHeight="1">
      <c r="A108" s="71"/>
      <c r="B108" s="45"/>
      <c r="C108" s="10" t="s">
        <v>23</v>
      </c>
      <c r="D108" s="16">
        <v>0</v>
      </c>
      <c r="E108" s="16">
        <v>0</v>
      </c>
      <c r="F108" s="16">
        <v>0</v>
      </c>
      <c r="G108" s="16">
        <v>0</v>
      </c>
      <c r="H108" s="15">
        <v>0</v>
      </c>
      <c r="I108" s="16">
        <v>0</v>
      </c>
      <c r="J108" s="16">
        <v>0</v>
      </c>
      <c r="K108" s="16">
        <v>0</v>
      </c>
      <c r="L108" s="13">
        <f t="shared" si="54"/>
        <v>0</v>
      </c>
    </row>
    <row r="109" spans="1:12" ht="19.5" customHeight="1">
      <c r="A109" s="71"/>
      <c r="B109" s="53" t="s">
        <v>24</v>
      </c>
      <c r="C109" s="10" t="s">
        <v>15</v>
      </c>
      <c r="D109" s="11">
        <f t="shared" ref="D109:I109" si="69">SUM(D110:D112)</f>
        <v>0</v>
      </c>
      <c r="E109" s="11">
        <f t="shared" si="69"/>
        <v>0</v>
      </c>
      <c r="F109" s="11">
        <f t="shared" si="69"/>
        <v>913.5</v>
      </c>
      <c r="G109" s="11">
        <f t="shared" si="69"/>
        <v>1121.2</v>
      </c>
      <c r="H109" s="12">
        <f t="shared" si="69"/>
        <v>0</v>
      </c>
      <c r="I109" s="11">
        <f t="shared" si="69"/>
        <v>80384.500000000015</v>
      </c>
      <c r="J109" s="11">
        <f>SUM(J110:J112)</f>
        <v>0</v>
      </c>
      <c r="K109" s="11">
        <f>SUM(K110:K112)</f>
        <v>0</v>
      </c>
      <c r="L109" s="13">
        <f t="shared" si="54"/>
        <v>82419.200000000012</v>
      </c>
    </row>
    <row r="110" spans="1:12" ht="19.5" customHeight="1">
      <c r="A110" s="71"/>
      <c r="B110" s="48"/>
      <c r="C110" s="10" t="s">
        <v>18</v>
      </c>
      <c r="D110" s="16">
        <v>0</v>
      </c>
      <c r="E110" s="16">
        <v>0</v>
      </c>
      <c r="F110" s="16">
        <v>913.5</v>
      </c>
      <c r="G110" s="16">
        <v>1121.2</v>
      </c>
      <c r="H110" s="15">
        <v>0</v>
      </c>
      <c r="I110" s="16">
        <v>4264.1000000000004</v>
      </c>
      <c r="J110" s="16">
        <v>0</v>
      </c>
      <c r="K110" s="16">
        <v>0</v>
      </c>
      <c r="L110" s="13">
        <f t="shared" si="54"/>
        <v>6298.8</v>
      </c>
    </row>
    <row r="111" spans="1:12" ht="29.25" customHeight="1">
      <c r="A111" s="71"/>
      <c r="B111" s="48"/>
      <c r="C111" s="10" t="s">
        <v>19</v>
      </c>
      <c r="D111" s="16">
        <v>0</v>
      </c>
      <c r="E111" s="16">
        <v>0</v>
      </c>
      <c r="F111" s="16">
        <v>0</v>
      </c>
      <c r="G111" s="16">
        <v>0</v>
      </c>
      <c r="H111" s="15">
        <v>0</v>
      </c>
      <c r="I111" s="16">
        <f>54580.5+12935.6+7059.3+1545</f>
        <v>76120.400000000009</v>
      </c>
      <c r="J111" s="16">
        <v>0</v>
      </c>
      <c r="K111" s="16">
        <v>0</v>
      </c>
      <c r="L111" s="13">
        <f t="shared" si="54"/>
        <v>76120.400000000009</v>
      </c>
    </row>
    <row r="112" spans="1:12" ht="19.5" customHeight="1">
      <c r="A112" s="71"/>
      <c r="B112" s="49"/>
      <c r="C112" s="10" t="s">
        <v>23</v>
      </c>
      <c r="D112" s="16">
        <v>0</v>
      </c>
      <c r="E112" s="16">
        <v>0</v>
      </c>
      <c r="F112" s="16">
        <v>0</v>
      </c>
      <c r="G112" s="16">
        <v>0</v>
      </c>
      <c r="H112" s="15">
        <v>0</v>
      </c>
      <c r="I112" s="16">
        <v>0</v>
      </c>
      <c r="J112" s="16">
        <v>0</v>
      </c>
      <c r="K112" s="16">
        <v>0</v>
      </c>
      <c r="L112" s="13">
        <f t="shared" si="54"/>
        <v>0</v>
      </c>
    </row>
    <row r="113" spans="1:12" ht="17.25" customHeight="1">
      <c r="A113" s="71"/>
      <c r="B113" s="53" t="s">
        <v>25</v>
      </c>
      <c r="C113" s="10" t="s">
        <v>15</v>
      </c>
      <c r="D113" s="11">
        <f t="shared" ref="D113:I113" si="70">SUM(D114:D117)</f>
        <v>134.6</v>
      </c>
      <c r="E113" s="11">
        <f t="shared" si="70"/>
        <v>1624.7000000000003</v>
      </c>
      <c r="F113" s="11">
        <f t="shared" si="70"/>
        <v>1296.3999999999999</v>
      </c>
      <c r="G113" s="11">
        <f t="shared" si="70"/>
        <v>331.4</v>
      </c>
      <c r="H113" s="12">
        <f t="shared" si="70"/>
        <v>0</v>
      </c>
      <c r="I113" s="11">
        <f t="shared" si="70"/>
        <v>0</v>
      </c>
      <c r="J113" s="11">
        <f>SUM(J114:J117)</f>
        <v>0</v>
      </c>
      <c r="K113" s="11">
        <f>SUM(K114:K117)</f>
        <v>0</v>
      </c>
      <c r="L113" s="13">
        <f t="shared" si="54"/>
        <v>3387.1</v>
      </c>
    </row>
    <row r="114" spans="1:12" ht="17.25" customHeight="1">
      <c r="A114" s="71"/>
      <c r="B114" s="48"/>
      <c r="C114" s="10" t="s">
        <v>18</v>
      </c>
      <c r="D114" s="16">
        <v>134.6</v>
      </c>
      <c r="E114" s="16">
        <f>3130.3-2540.5+4.2-95.4</f>
        <v>498.60000000000025</v>
      </c>
      <c r="F114" s="16">
        <f>615+494.3+274.3-87.2</f>
        <v>1296.3999999999999</v>
      </c>
      <c r="G114" s="16">
        <v>331.4</v>
      </c>
      <c r="H114" s="15">
        <v>0</v>
      </c>
      <c r="I114" s="16">
        <v>0</v>
      </c>
      <c r="J114" s="16">
        <v>0</v>
      </c>
      <c r="K114" s="16">
        <v>0</v>
      </c>
      <c r="L114" s="13">
        <f t="shared" si="54"/>
        <v>2261</v>
      </c>
    </row>
    <row r="115" spans="1:12" ht="29.25" customHeight="1">
      <c r="A115" s="71"/>
      <c r="B115" s="48"/>
      <c r="C115" s="10" t="s">
        <v>19</v>
      </c>
      <c r="D115" s="16">
        <v>0</v>
      </c>
      <c r="E115" s="15">
        <v>78.8</v>
      </c>
      <c r="F115" s="16">
        <v>0</v>
      </c>
      <c r="G115" s="16">
        <v>0</v>
      </c>
      <c r="H115" s="15">
        <v>0</v>
      </c>
      <c r="I115" s="16">
        <v>0</v>
      </c>
      <c r="J115" s="16">
        <v>0</v>
      </c>
      <c r="K115" s="16">
        <v>0</v>
      </c>
      <c r="L115" s="13">
        <f t="shared" si="54"/>
        <v>78.8</v>
      </c>
    </row>
    <row r="116" spans="1:12" ht="29.25" customHeight="1">
      <c r="A116" s="71"/>
      <c r="B116" s="48"/>
      <c r="C116" s="10" t="s">
        <v>20</v>
      </c>
      <c r="D116" s="16">
        <v>0</v>
      </c>
      <c r="E116" s="16">
        <v>1047.3</v>
      </c>
      <c r="F116" s="16">
        <v>0</v>
      </c>
      <c r="G116" s="16">
        <v>0</v>
      </c>
      <c r="H116" s="15">
        <v>0</v>
      </c>
      <c r="I116" s="16">
        <v>0</v>
      </c>
      <c r="J116" s="16">
        <v>0</v>
      </c>
      <c r="K116" s="16">
        <v>0</v>
      </c>
      <c r="L116" s="13">
        <f t="shared" si="54"/>
        <v>1047.3</v>
      </c>
    </row>
    <row r="117" spans="1:12" ht="19.5" customHeight="1">
      <c r="A117" s="71"/>
      <c r="B117" s="49"/>
      <c r="C117" s="10" t="s">
        <v>23</v>
      </c>
      <c r="D117" s="16">
        <v>0</v>
      </c>
      <c r="E117" s="16">
        <v>0</v>
      </c>
      <c r="F117" s="16">
        <v>0</v>
      </c>
      <c r="G117" s="16">
        <v>0</v>
      </c>
      <c r="H117" s="15">
        <v>0</v>
      </c>
      <c r="I117" s="16">
        <v>0</v>
      </c>
      <c r="J117" s="16">
        <v>0</v>
      </c>
      <c r="K117" s="16">
        <v>0</v>
      </c>
      <c r="L117" s="13">
        <f t="shared" si="54"/>
        <v>0</v>
      </c>
    </row>
    <row r="118" spans="1:12" ht="19.5" customHeight="1">
      <c r="A118" s="24"/>
      <c r="B118" s="46" t="s">
        <v>26</v>
      </c>
      <c r="C118" s="10" t="s">
        <v>15</v>
      </c>
      <c r="D118" s="11">
        <f t="shared" ref="D118:I118" si="71">SUM(D119:D122)</f>
        <v>4859.5999999999995</v>
      </c>
      <c r="E118" s="11">
        <f t="shared" si="71"/>
        <v>6352.2000000000007</v>
      </c>
      <c r="F118" s="11">
        <f t="shared" si="71"/>
        <v>6840</v>
      </c>
      <c r="G118" s="11">
        <f t="shared" si="71"/>
        <v>8186.1</v>
      </c>
      <c r="H118" s="12">
        <f t="shared" si="71"/>
        <v>10049.099999999999</v>
      </c>
      <c r="I118" s="11">
        <f t="shared" si="71"/>
        <v>8857.7999999999993</v>
      </c>
      <c r="J118" s="11">
        <f>SUM(J119:J122)</f>
        <v>8752.5</v>
      </c>
      <c r="K118" s="11">
        <f>SUM(K119:K122)</f>
        <v>13752.5</v>
      </c>
      <c r="L118" s="13">
        <f t="shared" si="54"/>
        <v>67649.8</v>
      </c>
    </row>
    <row r="119" spans="1:12" ht="19.5" customHeight="1">
      <c r="A119" s="25" t="s">
        <v>37</v>
      </c>
      <c r="B119" s="46"/>
      <c r="C119" s="10" t="s">
        <v>18</v>
      </c>
      <c r="D119" s="16">
        <f t="shared" ref="D119:I122" si="72">D124+D129</f>
        <v>4348.8999999999996</v>
      </c>
      <c r="E119" s="16">
        <f t="shared" si="72"/>
        <v>5752.1</v>
      </c>
      <c r="F119" s="16">
        <f t="shared" si="72"/>
        <v>6073</v>
      </c>
      <c r="G119" s="16">
        <f>G124+G129</f>
        <v>7745.8</v>
      </c>
      <c r="H119" s="15">
        <f t="shared" si="72"/>
        <v>8397.7999999999993</v>
      </c>
      <c r="I119" s="16">
        <f>I124+I129</f>
        <v>8107.8</v>
      </c>
      <c r="J119" s="16">
        <f>J124+J129</f>
        <v>7952.5</v>
      </c>
      <c r="K119" s="16">
        <f>K124+K129</f>
        <v>7952.5</v>
      </c>
      <c r="L119" s="13">
        <f t="shared" si="54"/>
        <v>56330.400000000001</v>
      </c>
    </row>
    <row r="120" spans="1:12" ht="30" customHeight="1">
      <c r="A120" s="26" t="s">
        <v>38</v>
      </c>
      <c r="B120" s="46"/>
      <c r="C120" s="10" t="s">
        <v>19</v>
      </c>
      <c r="D120" s="16">
        <f t="shared" si="72"/>
        <v>0</v>
      </c>
      <c r="E120" s="16">
        <f t="shared" si="72"/>
        <v>0</v>
      </c>
      <c r="F120" s="16">
        <f t="shared" si="72"/>
        <v>0</v>
      </c>
      <c r="G120" s="16">
        <f t="shared" si="72"/>
        <v>0</v>
      </c>
      <c r="H120" s="15">
        <f t="shared" si="72"/>
        <v>911.3</v>
      </c>
      <c r="I120" s="16">
        <f t="shared" si="72"/>
        <v>0</v>
      </c>
      <c r="J120" s="16">
        <f>J125+J130</f>
        <v>0</v>
      </c>
      <c r="K120" s="16">
        <f>K125+K130</f>
        <v>5000</v>
      </c>
      <c r="L120" s="13">
        <f t="shared" si="54"/>
        <v>5911.3</v>
      </c>
    </row>
    <row r="121" spans="1:12" ht="32.25" customHeight="1">
      <c r="A121" s="25"/>
      <c r="B121" s="46"/>
      <c r="C121" s="10" t="s">
        <v>20</v>
      </c>
      <c r="D121" s="16">
        <f t="shared" si="72"/>
        <v>0</v>
      </c>
      <c r="E121" s="16">
        <f t="shared" si="72"/>
        <v>0</v>
      </c>
      <c r="F121" s="16">
        <f t="shared" si="72"/>
        <v>0</v>
      </c>
      <c r="G121" s="16">
        <f t="shared" si="72"/>
        <v>0</v>
      </c>
      <c r="H121" s="15">
        <f t="shared" si="72"/>
        <v>0</v>
      </c>
      <c r="I121" s="16">
        <f t="shared" si="72"/>
        <v>0</v>
      </c>
      <c r="J121" s="16">
        <f>J126+J131</f>
        <v>0</v>
      </c>
      <c r="K121" s="16">
        <f>K126+K131</f>
        <v>0</v>
      </c>
      <c r="L121" s="13">
        <f t="shared" si="54"/>
        <v>0</v>
      </c>
    </row>
    <row r="122" spans="1:12" ht="17.45" customHeight="1">
      <c r="A122" s="25"/>
      <c r="B122" s="46"/>
      <c r="C122" s="10" t="s">
        <v>23</v>
      </c>
      <c r="D122" s="15">
        <f t="shared" si="72"/>
        <v>510.7</v>
      </c>
      <c r="E122" s="15">
        <f t="shared" si="72"/>
        <v>600.1</v>
      </c>
      <c r="F122" s="15">
        <f t="shared" si="72"/>
        <v>767</v>
      </c>
      <c r="G122" s="15">
        <f>G127</f>
        <v>440.3</v>
      </c>
      <c r="H122" s="15">
        <f>H127</f>
        <v>740</v>
      </c>
      <c r="I122" s="15">
        <f>I127</f>
        <v>750</v>
      </c>
      <c r="J122" s="15">
        <f>J127</f>
        <v>800</v>
      </c>
      <c r="K122" s="15">
        <f>K127</f>
        <v>800</v>
      </c>
      <c r="L122" s="13">
        <f t="shared" si="54"/>
        <v>5408.1</v>
      </c>
    </row>
    <row r="123" spans="1:12" ht="17.25" customHeight="1">
      <c r="A123" s="27" t="s">
        <v>39</v>
      </c>
      <c r="B123" s="46" t="s">
        <v>26</v>
      </c>
      <c r="C123" s="10" t="s">
        <v>15</v>
      </c>
      <c r="D123" s="11">
        <f t="shared" ref="D123:I123" si="73">SUM(D124:D127)</f>
        <v>4791.7</v>
      </c>
      <c r="E123" s="11">
        <f t="shared" si="73"/>
        <v>6352.2000000000007</v>
      </c>
      <c r="F123" s="11">
        <f t="shared" si="73"/>
        <v>6750</v>
      </c>
      <c r="G123" s="11">
        <f t="shared" si="73"/>
        <v>7628.4000000000005</v>
      </c>
      <c r="H123" s="12">
        <f t="shared" si="73"/>
        <v>8503.7000000000007</v>
      </c>
      <c r="I123" s="11">
        <f t="shared" si="73"/>
        <v>8702.5</v>
      </c>
      <c r="J123" s="11">
        <f>SUM(J124:J127)</f>
        <v>8752.5</v>
      </c>
      <c r="K123" s="11">
        <f>SUM(K124:K127)</f>
        <v>8752.5</v>
      </c>
      <c r="L123" s="13">
        <f t="shared" si="54"/>
        <v>60233.5</v>
      </c>
    </row>
    <row r="124" spans="1:12" ht="19.5" customHeight="1">
      <c r="A124" s="41" t="s">
        <v>40</v>
      </c>
      <c r="B124" s="46"/>
      <c r="C124" s="10" t="s">
        <v>18</v>
      </c>
      <c r="D124" s="16">
        <f>3979.8+23+278.2</f>
        <v>4281</v>
      </c>
      <c r="E124" s="16">
        <v>5752.1</v>
      </c>
      <c r="F124" s="16">
        <f>5782.2+200.8</f>
        <v>5983</v>
      </c>
      <c r="G124" s="16">
        <v>7188.1</v>
      </c>
      <c r="H124" s="15">
        <v>7763.7</v>
      </c>
      <c r="I124" s="16">
        <v>7952.5</v>
      </c>
      <c r="J124" s="16">
        <v>7952.5</v>
      </c>
      <c r="K124" s="16">
        <v>7952.5</v>
      </c>
      <c r="L124" s="13">
        <f t="shared" si="54"/>
        <v>54825.4</v>
      </c>
    </row>
    <row r="125" spans="1:12" ht="30" customHeight="1">
      <c r="A125" s="41"/>
      <c r="B125" s="46"/>
      <c r="C125" s="10" t="s">
        <v>19</v>
      </c>
      <c r="D125" s="16">
        <v>0</v>
      </c>
      <c r="E125" s="16">
        <v>0</v>
      </c>
      <c r="F125" s="16">
        <v>0</v>
      </c>
      <c r="G125" s="16">
        <v>0</v>
      </c>
      <c r="H125" s="15">
        <v>0</v>
      </c>
      <c r="I125" s="16">
        <v>0</v>
      </c>
      <c r="J125" s="16">
        <v>0</v>
      </c>
      <c r="K125" s="16">
        <v>0</v>
      </c>
      <c r="L125" s="13">
        <f t="shared" si="54"/>
        <v>0</v>
      </c>
    </row>
    <row r="126" spans="1:12" ht="33" customHeight="1">
      <c r="A126" s="41"/>
      <c r="B126" s="46"/>
      <c r="C126" s="10" t="s">
        <v>20</v>
      </c>
      <c r="D126" s="16">
        <v>0</v>
      </c>
      <c r="E126" s="16">
        <v>0</v>
      </c>
      <c r="F126" s="16">
        <v>0</v>
      </c>
      <c r="G126" s="16">
        <v>0</v>
      </c>
      <c r="H126" s="15">
        <v>0</v>
      </c>
      <c r="I126" s="16">
        <v>0</v>
      </c>
      <c r="J126" s="16">
        <v>0</v>
      </c>
      <c r="K126" s="16">
        <v>0</v>
      </c>
      <c r="L126" s="13">
        <f t="shared" si="54"/>
        <v>0</v>
      </c>
    </row>
    <row r="127" spans="1:12" ht="19.5" customHeight="1">
      <c r="A127" s="41"/>
      <c r="B127" s="46"/>
      <c r="C127" s="10" t="s">
        <v>23</v>
      </c>
      <c r="D127" s="16">
        <v>510.7</v>
      </c>
      <c r="E127" s="16">
        <v>600.1</v>
      </c>
      <c r="F127" s="16">
        <f>535+120+112</f>
        <v>767</v>
      </c>
      <c r="G127" s="15">
        <v>440.3</v>
      </c>
      <c r="H127" s="22">
        <v>740</v>
      </c>
      <c r="I127" s="22">
        <v>750</v>
      </c>
      <c r="J127" s="22">
        <v>800</v>
      </c>
      <c r="K127" s="22">
        <v>800</v>
      </c>
      <c r="L127" s="13">
        <f t="shared" si="54"/>
        <v>5408.1</v>
      </c>
    </row>
    <row r="128" spans="1:12" ht="21" customHeight="1">
      <c r="A128" s="27" t="s">
        <v>41</v>
      </c>
      <c r="B128" s="46" t="s">
        <v>26</v>
      </c>
      <c r="C128" s="10" t="s">
        <v>15</v>
      </c>
      <c r="D128" s="11">
        <f t="shared" ref="D128:I128" si="74">SUM(D129:D132)</f>
        <v>67.900000000000006</v>
      </c>
      <c r="E128" s="11">
        <f t="shared" si="74"/>
        <v>0</v>
      </c>
      <c r="F128" s="11">
        <f t="shared" si="74"/>
        <v>90</v>
      </c>
      <c r="G128" s="11">
        <f t="shared" si="74"/>
        <v>557.70000000000005</v>
      </c>
      <c r="H128" s="12">
        <f t="shared" si="74"/>
        <v>1545.4</v>
      </c>
      <c r="I128" s="11">
        <f t="shared" si="74"/>
        <v>155.30000000000001</v>
      </c>
      <c r="J128" s="11">
        <f>SUM(J129:J132)</f>
        <v>0</v>
      </c>
      <c r="K128" s="11">
        <f>SUM(K129:K132)</f>
        <v>5000</v>
      </c>
      <c r="L128" s="13">
        <f t="shared" si="54"/>
        <v>7416.3</v>
      </c>
    </row>
    <row r="129" spans="1:12" ht="21" customHeight="1">
      <c r="A129" s="41" t="s">
        <v>42</v>
      </c>
      <c r="B129" s="46"/>
      <c r="C129" s="10" t="s">
        <v>18</v>
      </c>
      <c r="D129" s="16">
        <f>89.3-21.4</f>
        <v>67.900000000000006</v>
      </c>
      <c r="E129" s="18">
        <v>0</v>
      </c>
      <c r="F129" s="18">
        <v>90</v>
      </c>
      <c r="G129" s="16">
        <v>557.70000000000005</v>
      </c>
      <c r="H129" s="15">
        <v>634.1</v>
      </c>
      <c r="I129" s="16">
        <v>155.30000000000001</v>
      </c>
      <c r="J129" s="16">
        <v>0</v>
      </c>
      <c r="K129" s="16">
        <v>0</v>
      </c>
      <c r="L129" s="13">
        <f t="shared" si="54"/>
        <v>1505</v>
      </c>
    </row>
    <row r="130" spans="1:12" ht="30.75" customHeight="1">
      <c r="A130" s="41"/>
      <c r="B130" s="46"/>
      <c r="C130" s="10" t="s">
        <v>19</v>
      </c>
      <c r="D130" s="16">
        <v>0</v>
      </c>
      <c r="E130" s="16">
        <v>0</v>
      </c>
      <c r="F130" s="16">
        <v>0</v>
      </c>
      <c r="G130" s="16">
        <v>0</v>
      </c>
      <c r="H130" s="15">
        <v>911.3</v>
      </c>
      <c r="I130" s="16">
        <v>0</v>
      </c>
      <c r="J130" s="16">
        <v>0</v>
      </c>
      <c r="K130" s="16">
        <v>5000</v>
      </c>
      <c r="L130" s="13">
        <f t="shared" si="54"/>
        <v>5911.3</v>
      </c>
    </row>
    <row r="131" spans="1:12" ht="33" customHeight="1">
      <c r="A131" s="41"/>
      <c r="B131" s="46"/>
      <c r="C131" s="10" t="s">
        <v>20</v>
      </c>
      <c r="D131" s="16">
        <v>0</v>
      </c>
      <c r="E131" s="16">
        <v>0</v>
      </c>
      <c r="F131" s="16">
        <v>0</v>
      </c>
      <c r="G131" s="16">
        <v>0</v>
      </c>
      <c r="H131" s="15">
        <v>0</v>
      </c>
      <c r="I131" s="16">
        <v>0</v>
      </c>
      <c r="J131" s="16">
        <v>0</v>
      </c>
      <c r="K131" s="16">
        <v>0</v>
      </c>
      <c r="L131" s="13">
        <f t="shared" si="54"/>
        <v>0</v>
      </c>
    </row>
    <row r="132" spans="1:12" ht="21" customHeight="1">
      <c r="A132" s="42"/>
      <c r="B132" s="46"/>
      <c r="C132" s="10" t="s">
        <v>23</v>
      </c>
      <c r="D132" s="16">
        <v>0</v>
      </c>
      <c r="E132" s="16">
        <v>0</v>
      </c>
      <c r="F132" s="16">
        <v>0</v>
      </c>
      <c r="G132" s="16">
        <v>0</v>
      </c>
      <c r="H132" s="15">
        <v>0</v>
      </c>
      <c r="I132" s="16">
        <v>0</v>
      </c>
      <c r="J132" s="16">
        <v>0</v>
      </c>
      <c r="K132" s="16">
        <v>0</v>
      </c>
      <c r="L132" s="13">
        <f t="shared" si="54"/>
        <v>0</v>
      </c>
    </row>
    <row r="133" spans="1:12" ht="17.25" customHeight="1">
      <c r="A133" s="50" t="s">
        <v>43</v>
      </c>
      <c r="B133" s="45" t="s">
        <v>27</v>
      </c>
      <c r="C133" s="10" t="s">
        <v>15</v>
      </c>
      <c r="D133" s="11">
        <f t="shared" ref="D133:I133" si="75">SUM(D134:D137)</f>
        <v>14787.1</v>
      </c>
      <c r="E133" s="11">
        <f t="shared" si="75"/>
        <v>20923</v>
      </c>
      <c r="F133" s="11">
        <f t="shared" si="75"/>
        <v>21281.599999999999</v>
      </c>
      <c r="G133" s="11">
        <f t="shared" si="75"/>
        <v>22774.800000000003</v>
      </c>
      <c r="H133" s="12">
        <f t="shared" si="75"/>
        <v>23454.7</v>
      </c>
      <c r="I133" s="11">
        <f t="shared" si="75"/>
        <v>25876.2</v>
      </c>
      <c r="J133" s="11">
        <f>SUM(J134:J137)</f>
        <v>23356.9</v>
      </c>
      <c r="K133" s="11">
        <f>SUM(K134:K137)</f>
        <v>23356.9</v>
      </c>
      <c r="L133" s="13">
        <f t="shared" si="54"/>
        <v>175811.19999999998</v>
      </c>
    </row>
    <row r="134" spans="1:12" ht="17.25" customHeight="1">
      <c r="A134" s="51"/>
      <c r="B134" s="45"/>
      <c r="C134" s="10" t="s">
        <v>18</v>
      </c>
      <c r="D134" s="16">
        <f>D139+D144</f>
        <v>14367.1</v>
      </c>
      <c r="E134" s="16">
        <f t="shared" ref="D134:K137" si="76">E139+E144</f>
        <v>20519.599999999999</v>
      </c>
      <c r="F134" s="16">
        <f t="shared" si="76"/>
        <v>20865.2</v>
      </c>
      <c r="G134" s="16">
        <f>G139+G144</f>
        <v>22530.100000000002</v>
      </c>
      <c r="H134" s="15">
        <f t="shared" si="76"/>
        <v>23032.5</v>
      </c>
      <c r="I134" s="16">
        <f t="shared" si="76"/>
        <v>24081.200000000001</v>
      </c>
      <c r="J134" s="16">
        <f t="shared" si="76"/>
        <v>22961.9</v>
      </c>
      <c r="K134" s="16">
        <f t="shared" si="76"/>
        <v>22961.9</v>
      </c>
      <c r="L134" s="13">
        <f t="shared" si="54"/>
        <v>171319.5</v>
      </c>
    </row>
    <row r="135" spans="1:12" ht="30" customHeight="1">
      <c r="A135" s="51"/>
      <c r="B135" s="45"/>
      <c r="C135" s="10" t="s">
        <v>19</v>
      </c>
      <c r="D135" s="16">
        <f t="shared" si="76"/>
        <v>3</v>
      </c>
      <c r="E135" s="16">
        <f>E140+E145</f>
        <v>2.2000000000000002</v>
      </c>
      <c r="F135" s="16">
        <f t="shared" si="76"/>
        <v>2.1</v>
      </c>
      <c r="G135" s="16">
        <f t="shared" si="76"/>
        <v>0</v>
      </c>
      <c r="H135" s="15">
        <f t="shared" si="76"/>
        <v>2.2000000000000002</v>
      </c>
      <c r="I135" s="16">
        <f t="shared" si="76"/>
        <v>1400</v>
      </c>
      <c r="J135" s="16">
        <f t="shared" si="76"/>
        <v>0</v>
      </c>
      <c r="K135" s="16">
        <f t="shared" si="76"/>
        <v>0</v>
      </c>
      <c r="L135" s="13">
        <f t="shared" si="54"/>
        <v>1409.5</v>
      </c>
    </row>
    <row r="136" spans="1:12" ht="36" customHeight="1">
      <c r="A136" s="51"/>
      <c r="B136" s="45"/>
      <c r="C136" s="10" t="s">
        <v>20</v>
      </c>
      <c r="D136" s="16">
        <f t="shared" si="76"/>
        <v>26.7</v>
      </c>
      <c r="E136" s="16">
        <f t="shared" si="76"/>
        <v>28.7</v>
      </c>
      <c r="F136" s="16">
        <f t="shared" si="76"/>
        <v>27.2</v>
      </c>
      <c r="G136" s="16">
        <f t="shared" si="76"/>
        <v>0</v>
      </c>
      <c r="H136" s="15">
        <f t="shared" si="76"/>
        <v>220</v>
      </c>
      <c r="I136" s="16">
        <f t="shared" si="76"/>
        <v>0</v>
      </c>
      <c r="J136" s="16">
        <f t="shared" si="76"/>
        <v>0</v>
      </c>
      <c r="K136" s="16">
        <f t="shared" si="76"/>
        <v>0</v>
      </c>
      <c r="L136" s="13">
        <f t="shared" si="54"/>
        <v>302.60000000000002</v>
      </c>
    </row>
    <row r="137" spans="1:12" ht="15.75" customHeight="1">
      <c r="A137" s="47"/>
      <c r="B137" s="45"/>
      <c r="C137" s="10" t="s">
        <v>23</v>
      </c>
      <c r="D137" s="15">
        <f t="shared" si="76"/>
        <v>390.3</v>
      </c>
      <c r="E137" s="15">
        <f t="shared" si="76"/>
        <v>372.5</v>
      </c>
      <c r="F137" s="15">
        <f t="shared" si="76"/>
        <v>387.1</v>
      </c>
      <c r="G137" s="15">
        <f>G142</f>
        <v>244.7</v>
      </c>
      <c r="H137" s="15">
        <f t="shared" si="76"/>
        <v>200</v>
      </c>
      <c r="I137" s="15">
        <f t="shared" si="76"/>
        <v>395</v>
      </c>
      <c r="J137" s="15">
        <f t="shared" si="76"/>
        <v>395</v>
      </c>
      <c r="K137" s="15">
        <f t="shared" si="76"/>
        <v>395</v>
      </c>
      <c r="L137" s="13">
        <f t="shared" si="54"/>
        <v>2779.6000000000004</v>
      </c>
    </row>
    <row r="138" spans="1:12" ht="18.75" customHeight="1">
      <c r="A138" s="27" t="s">
        <v>39</v>
      </c>
      <c r="B138" s="46" t="s">
        <v>27</v>
      </c>
      <c r="C138" s="10" t="s">
        <v>15</v>
      </c>
      <c r="D138" s="12">
        <f t="shared" ref="D138:I138" si="77">SUM(D139:D142)</f>
        <v>14491.5</v>
      </c>
      <c r="E138" s="12">
        <f t="shared" si="77"/>
        <v>20551</v>
      </c>
      <c r="F138" s="12">
        <f t="shared" si="77"/>
        <v>21281.599999999999</v>
      </c>
      <c r="G138" s="12">
        <f t="shared" si="77"/>
        <v>21889.600000000002</v>
      </c>
      <c r="H138" s="12">
        <f>SUM(H139:H142)</f>
        <v>23138.7</v>
      </c>
      <c r="I138" s="12">
        <f t="shared" si="77"/>
        <v>22816.9</v>
      </c>
      <c r="J138" s="12">
        <f>SUM(J139:J142)</f>
        <v>22816.9</v>
      </c>
      <c r="K138" s="12">
        <f>SUM(K139:K142)</f>
        <v>22816.9</v>
      </c>
      <c r="L138" s="13">
        <f t="shared" ref="L138:L201" si="78">SUM(D138:K138)</f>
        <v>169803.09999999998</v>
      </c>
    </row>
    <row r="139" spans="1:12" ht="19.5" customHeight="1">
      <c r="A139" s="41" t="s">
        <v>44</v>
      </c>
      <c r="B139" s="46"/>
      <c r="C139" s="10" t="s">
        <v>18</v>
      </c>
      <c r="D139" s="15">
        <f>13350+721.5</f>
        <v>14071.5</v>
      </c>
      <c r="E139" s="15">
        <v>20147.599999999999</v>
      </c>
      <c r="F139" s="15">
        <f>19699.1+719.4+446.7</f>
        <v>20865.2</v>
      </c>
      <c r="G139" s="15">
        <v>21644.9</v>
      </c>
      <c r="H139" s="15">
        <v>22716.5</v>
      </c>
      <c r="I139" s="15">
        <v>22421.9</v>
      </c>
      <c r="J139" s="15">
        <v>22421.9</v>
      </c>
      <c r="K139" s="15">
        <v>22421.9</v>
      </c>
      <c r="L139" s="13">
        <f t="shared" si="78"/>
        <v>166711.4</v>
      </c>
    </row>
    <row r="140" spans="1:12" ht="33.75" customHeight="1">
      <c r="A140" s="41"/>
      <c r="B140" s="46"/>
      <c r="C140" s="10" t="s">
        <v>19</v>
      </c>
      <c r="D140" s="15">
        <v>3</v>
      </c>
      <c r="E140" s="22">
        <v>2.2000000000000002</v>
      </c>
      <c r="F140" s="22">
        <v>2.1</v>
      </c>
      <c r="G140" s="22">
        <v>0</v>
      </c>
      <c r="H140" s="22">
        <v>2.2000000000000002</v>
      </c>
      <c r="I140" s="22">
        <v>0</v>
      </c>
      <c r="J140" s="22">
        <v>0</v>
      </c>
      <c r="K140" s="22">
        <v>0</v>
      </c>
      <c r="L140" s="13">
        <f t="shared" si="78"/>
        <v>9.5</v>
      </c>
    </row>
    <row r="141" spans="1:12" ht="33.75" customHeight="1">
      <c r="A141" s="41"/>
      <c r="B141" s="46"/>
      <c r="C141" s="10" t="s">
        <v>20</v>
      </c>
      <c r="D141" s="16">
        <v>26.7</v>
      </c>
      <c r="E141" s="23">
        <v>28.7</v>
      </c>
      <c r="F141" s="23">
        <v>27.2</v>
      </c>
      <c r="G141" s="23">
        <v>0</v>
      </c>
      <c r="H141" s="22">
        <v>220</v>
      </c>
      <c r="I141" s="23">
        <v>0</v>
      </c>
      <c r="J141" s="23">
        <v>0</v>
      </c>
      <c r="K141" s="23">
        <v>0</v>
      </c>
      <c r="L141" s="13">
        <f t="shared" si="78"/>
        <v>302.60000000000002</v>
      </c>
    </row>
    <row r="142" spans="1:12" ht="15" customHeight="1">
      <c r="A142" s="41"/>
      <c r="B142" s="46"/>
      <c r="C142" s="10" t="s">
        <v>23</v>
      </c>
      <c r="D142" s="15">
        <v>390.3</v>
      </c>
      <c r="E142" s="15">
        <v>372.5</v>
      </c>
      <c r="F142" s="15">
        <f>380+7.1</f>
        <v>387.1</v>
      </c>
      <c r="G142" s="15">
        <v>244.7</v>
      </c>
      <c r="H142" s="22">
        <v>200</v>
      </c>
      <c r="I142" s="22">
        <v>395</v>
      </c>
      <c r="J142" s="22">
        <v>395</v>
      </c>
      <c r="K142" s="22">
        <v>395</v>
      </c>
      <c r="L142" s="13">
        <f t="shared" si="78"/>
        <v>2779.6000000000004</v>
      </c>
    </row>
    <row r="143" spans="1:12" ht="15" customHeight="1">
      <c r="A143" s="27" t="s">
        <v>41</v>
      </c>
      <c r="B143" s="46" t="s">
        <v>27</v>
      </c>
      <c r="C143" s="10" t="s">
        <v>15</v>
      </c>
      <c r="D143" s="11">
        <f>SUM(D144:D147)</f>
        <v>295.60000000000002</v>
      </c>
      <c r="E143" s="11">
        <f t="shared" ref="E143:J143" si="79">SUM(E144:E147)</f>
        <v>372</v>
      </c>
      <c r="F143" s="11">
        <f t="shared" si="79"/>
        <v>0</v>
      </c>
      <c r="G143" s="11">
        <f t="shared" si="79"/>
        <v>885.2</v>
      </c>
      <c r="H143" s="12">
        <f t="shared" si="79"/>
        <v>316</v>
      </c>
      <c r="I143" s="11">
        <f t="shared" si="79"/>
        <v>3059.3</v>
      </c>
      <c r="J143" s="11">
        <f t="shared" si="79"/>
        <v>540</v>
      </c>
      <c r="K143" s="11">
        <f>SUM(K144:K147)</f>
        <v>540</v>
      </c>
      <c r="L143" s="13">
        <f t="shared" si="78"/>
        <v>6008.1</v>
      </c>
    </row>
    <row r="144" spans="1:12" ht="15" customHeight="1">
      <c r="A144" s="41" t="s">
        <v>42</v>
      </c>
      <c r="B144" s="46"/>
      <c r="C144" s="10" t="s">
        <v>18</v>
      </c>
      <c r="D144" s="16">
        <v>295.60000000000002</v>
      </c>
      <c r="E144" s="16">
        <v>372</v>
      </c>
      <c r="F144" s="16">
        <v>0</v>
      </c>
      <c r="G144" s="22">
        <v>885.2</v>
      </c>
      <c r="H144" s="15">
        <v>316</v>
      </c>
      <c r="I144" s="16">
        <v>1659.3</v>
      </c>
      <c r="J144" s="16">
        <v>540</v>
      </c>
      <c r="K144" s="16">
        <v>540</v>
      </c>
      <c r="L144" s="13">
        <f t="shared" si="78"/>
        <v>4608.1000000000004</v>
      </c>
    </row>
    <row r="145" spans="1:12" ht="33" customHeight="1">
      <c r="A145" s="41"/>
      <c r="B145" s="46"/>
      <c r="C145" s="10" t="s">
        <v>19</v>
      </c>
      <c r="D145" s="16">
        <v>0</v>
      </c>
      <c r="E145" s="16">
        <v>0</v>
      </c>
      <c r="F145" s="16">
        <v>0</v>
      </c>
      <c r="G145" s="16">
        <v>0</v>
      </c>
      <c r="H145" s="15">
        <v>0</v>
      </c>
      <c r="I145" s="16">
        <v>1400</v>
      </c>
      <c r="J145" s="16">
        <v>0</v>
      </c>
      <c r="K145" s="16">
        <v>0</v>
      </c>
      <c r="L145" s="13">
        <f t="shared" si="78"/>
        <v>1400</v>
      </c>
    </row>
    <row r="146" spans="1:12" ht="30.75" customHeight="1">
      <c r="A146" s="41"/>
      <c r="B146" s="46"/>
      <c r="C146" s="10" t="s">
        <v>20</v>
      </c>
      <c r="D146" s="16">
        <v>0</v>
      </c>
      <c r="E146" s="16">
        <v>0</v>
      </c>
      <c r="F146" s="16">
        <v>0</v>
      </c>
      <c r="G146" s="16">
        <v>0</v>
      </c>
      <c r="H146" s="15">
        <v>0</v>
      </c>
      <c r="I146" s="16">
        <v>0</v>
      </c>
      <c r="J146" s="16">
        <v>0</v>
      </c>
      <c r="K146" s="16">
        <v>0</v>
      </c>
      <c r="L146" s="13">
        <f t="shared" si="78"/>
        <v>0</v>
      </c>
    </row>
    <row r="147" spans="1:12" ht="18" customHeight="1">
      <c r="A147" s="42"/>
      <c r="B147" s="46"/>
      <c r="C147" s="10" t="s">
        <v>23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3">
        <f t="shared" si="78"/>
        <v>0</v>
      </c>
    </row>
    <row r="148" spans="1:12" ht="20.25" customHeight="1">
      <c r="A148" s="43" t="s">
        <v>45</v>
      </c>
      <c r="B148" s="53" t="s">
        <v>46</v>
      </c>
      <c r="C148" s="10" t="s">
        <v>15</v>
      </c>
      <c r="D148" s="11">
        <f t="shared" ref="D148:I148" si="80">SUM(D149:D152)</f>
        <v>178250.3</v>
      </c>
      <c r="E148" s="11">
        <f t="shared" si="80"/>
        <v>44185.8</v>
      </c>
      <c r="F148" s="11">
        <f t="shared" si="80"/>
        <v>53241.2</v>
      </c>
      <c r="G148" s="11">
        <f>SUM(G149:G152)</f>
        <v>46405.1</v>
      </c>
      <c r="H148" s="12">
        <f t="shared" si="80"/>
        <v>48367.1</v>
      </c>
      <c r="I148" s="11">
        <f t="shared" si="80"/>
        <v>48363.6</v>
      </c>
      <c r="J148" s="11">
        <f>SUM(J149:J152)</f>
        <v>54554.100000000006</v>
      </c>
      <c r="K148" s="11">
        <f>SUM(K149:K152)</f>
        <v>54879.8</v>
      </c>
      <c r="L148" s="13">
        <f t="shared" si="78"/>
        <v>528247</v>
      </c>
    </row>
    <row r="149" spans="1:12" ht="16.5" customHeight="1">
      <c r="A149" s="43"/>
      <c r="B149" s="48"/>
      <c r="C149" s="10" t="s">
        <v>18</v>
      </c>
      <c r="D149" s="16">
        <f t="shared" ref="D149:J152" si="81">D154+D159</f>
        <v>42960.1</v>
      </c>
      <c r="E149" s="16">
        <f>E154+E159</f>
        <v>30068</v>
      </c>
      <c r="F149" s="16">
        <f>F154+F159</f>
        <v>31375.600000000002</v>
      </c>
      <c r="G149" s="16">
        <f t="shared" si="81"/>
        <v>34548.400000000001</v>
      </c>
      <c r="H149" s="15">
        <f t="shared" si="81"/>
        <v>35806.5</v>
      </c>
      <c r="I149" s="16">
        <f t="shared" si="81"/>
        <v>36418.699999999997</v>
      </c>
      <c r="J149" s="16">
        <f>J154+J159</f>
        <v>36419.800000000003</v>
      </c>
      <c r="K149" s="16">
        <f>K154+K159</f>
        <v>36420</v>
      </c>
      <c r="L149" s="13">
        <f t="shared" si="78"/>
        <v>284017.09999999998</v>
      </c>
    </row>
    <row r="150" spans="1:12" ht="27.75" customHeight="1">
      <c r="A150" s="43"/>
      <c r="B150" s="48"/>
      <c r="C150" s="10" t="s">
        <v>19</v>
      </c>
      <c r="D150" s="16">
        <f t="shared" si="81"/>
        <v>17351.3</v>
      </c>
      <c r="E150" s="16">
        <f>E155+E160</f>
        <v>395.5</v>
      </c>
      <c r="F150" s="16">
        <f>F155+F160</f>
        <v>865.6</v>
      </c>
      <c r="G150" s="16">
        <f t="shared" si="81"/>
        <v>94.5</v>
      </c>
      <c r="H150" s="15">
        <f t="shared" si="81"/>
        <v>85.6</v>
      </c>
      <c r="I150" s="16">
        <f t="shared" si="81"/>
        <v>79.400000000000006</v>
      </c>
      <c r="J150" s="16">
        <f t="shared" si="81"/>
        <v>101.3</v>
      </c>
      <c r="K150" s="16">
        <f>K155+K160</f>
        <v>104.6</v>
      </c>
      <c r="L150" s="13">
        <f t="shared" si="78"/>
        <v>19077.799999999996</v>
      </c>
    </row>
    <row r="151" spans="1:12" ht="19.5" customHeight="1">
      <c r="A151" s="43"/>
      <c r="B151" s="48"/>
      <c r="C151" s="10" t="s">
        <v>23</v>
      </c>
      <c r="D151" s="15">
        <f t="shared" si="81"/>
        <v>4666.8999999999996</v>
      </c>
      <c r="E151" s="15">
        <f t="shared" si="81"/>
        <v>8467.4</v>
      </c>
      <c r="F151" s="15">
        <f t="shared" si="81"/>
        <v>9500</v>
      </c>
      <c r="G151" s="15">
        <f t="shared" si="81"/>
        <v>2406.1</v>
      </c>
      <c r="H151" s="15">
        <f t="shared" si="81"/>
        <v>4000</v>
      </c>
      <c r="I151" s="22">
        <f t="shared" si="81"/>
        <v>4000</v>
      </c>
      <c r="J151" s="22">
        <f>J156+J161</f>
        <v>8000</v>
      </c>
      <c r="K151" s="22">
        <f>K156+K161</f>
        <v>8000</v>
      </c>
      <c r="L151" s="13">
        <f t="shared" si="78"/>
        <v>49040.399999999994</v>
      </c>
    </row>
    <row r="152" spans="1:12" ht="35.25" customHeight="1">
      <c r="A152" s="43"/>
      <c r="B152" s="49"/>
      <c r="C152" s="10" t="s">
        <v>20</v>
      </c>
      <c r="D152" s="16">
        <f t="shared" si="81"/>
        <v>113272</v>
      </c>
      <c r="E152" s="16">
        <f t="shared" si="81"/>
        <v>5254.9</v>
      </c>
      <c r="F152" s="16">
        <f t="shared" si="81"/>
        <v>11500</v>
      </c>
      <c r="G152" s="16">
        <f t="shared" si="81"/>
        <v>9356.1</v>
      </c>
      <c r="H152" s="15">
        <f t="shared" si="81"/>
        <v>8475</v>
      </c>
      <c r="I152" s="16">
        <f t="shared" si="81"/>
        <v>7865.5</v>
      </c>
      <c r="J152" s="16">
        <f t="shared" si="81"/>
        <v>10033</v>
      </c>
      <c r="K152" s="16">
        <f>K157+K162</f>
        <v>10355.200000000001</v>
      </c>
      <c r="L152" s="13">
        <f t="shared" si="78"/>
        <v>176111.7</v>
      </c>
    </row>
    <row r="153" spans="1:12" ht="15" customHeight="1">
      <c r="A153" s="27" t="s">
        <v>39</v>
      </c>
      <c r="B153" s="55" t="s">
        <v>46</v>
      </c>
      <c r="C153" s="10" t="s">
        <v>15</v>
      </c>
      <c r="D153" s="11">
        <f t="shared" ref="D153:I153" si="82">SUM(D154:D157)</f>
        <v>20229.099999999999</v>
      </c>
      <c r="E153" s="11">
        <f t="shared" si="82"/>
        <v>38514.6</v>
      </c>
      <c r="F153" s="11">
        <f t="shared" si="82"/>
        <v>40830.100000000006</v>
      </c>
      <c r="G153" s="11">
        <f t="shared" si="82"/>
        <v>36619</v>
      </c>
      <c r="H153" s="12">
        <f t="shared" si="82"/>
        <v>39802</v>
      </c>
      <c r="I153" s="11">
        <f t="shared" si="82"/>
        <v>40414.5</v>
      </c>
      <c r="J153" s="11">
        <f>SUM(J154:J157)</f>
        <v>44414.5</v>
      </c>
      <c r="K153" s="11">
        <f>SUM(K154:K157)</f>
        <v>44414.5</v>
      </c>
      <c r="L153" s="13">
        <f t="shared" si="78"/>
        <v>305238.3</v>
      </c>
    </row>
    <row r="154" spans="1:12" ht="19.5" customHeight="1">
      <c r="A154" s="67" t="s">
        <v>47</v>
      </c>
      <c r="B154" s="56"/>
      <c r="C154" s="10" t="s">
        <v>18</v>
      </c>
      <c r="D154" s="16">
        <f>13873.4+819.2+869.6</f>
        <v>15562.2</v>
      </c>
      <c r="E154" s="15">
        <v>30047.200000000001</v>
      </c>
      <c r="F154" s="15">
        <f>30142.2+1187.9</f>
        <v>31330.100000000002</v>
      </c>
      <c r="G154" s="15">
        <v>34212.9</v>
      </c>
      <c r="H154" s="15">
        <v>35802</v>
      </c>
      <c r="I154" s="15">
        <v>36414.5</v>
      </c>
      <c r="J154" s="15">
        <v>36414.5</v>
      </c>
      <c r="K154" s="15">
        <v>36414.5</v>
      </c>
      <c r="L154" s="13">
        <f t="shared" si="78"/>
        <v>256197.9</v>
      </c>
    </row>
    <row r="155" spans="1:12" ht="31.5" customHeight="1">
      <c r="A155" s="67"/>
      <c r="B155" s="56"/>
      <c r="C155" s="10" t="s">
        <v>19</v>
      </c>
      <c r="D155" s="16">
        <v>0</v>
      </c>
      <c r="E155" s="16">
        <v>0</v>
      </c>
      <c r="F155" s="16">
        <v>0</v>
      </c>
      <c r="G155" s="16">
        <v>0</v>
      </c>
      <c r="H155" s="15">
        <v>0</v>
      </c>
      <c r="I155" s="16">
        <v>0</v>
      </c>
      <c r="J155" s="16">
        <v>0</v>
      </c>
      <c r="K155" s="16">
        <v>0</v>
      </c>
      <c r="L155" s="13">
        <f t="shared" si="78"/>
        <v>0</v>
      </c>
    </row>
    <row r="156" spans="1:12" ht="19.5" customHeight="1">
      <c r="A156" s="67"/>
      <c r="B156" s="56"/>
      <c r="C156" s="10" t="s">
        <v>23</v>
      </c>
      <c r="D156" s="15">
        <v>4666.8999999999996</v>
      </c>
      <c r="E156" s="15">
        <v>8467.4</v>
      </c>
      <c r="F156" s="15">
        <f>6800+1700+1000</f>
        <v>9500</v>
      </c>
      <c r="G156" s="15">
        <v>2406.1</v>
      </c>
      <c r="H156" s="22">
        <v>4000</v>
      </c>
      <c r="I156" s="22">
        <v>4000</v>
      </c>
      <c r="J156" s="22">
        <v>8000</v>
      </c>
      <c r="K156" s="22">
        <v>8000</v>
      </c>
      <c r="L156" s="13">
        <f t="shared" si="78"/>
        <v>49040.399999999994</v>
      </c>
    </row>
    <row r="157" spans="1:12" ht="33.75" customHeight="1">
      <c r="A157" s="67"/>
      <c r="B157" s="57"/>
      <c r="C157" s="10" t="s">
        <v>20</v>
      </c>
      <c r="D157" s="16">
        <v>0</v>
      </c>
      <c r="E157" s="16">
        <v>0</v>
      </c>
      <c r="F157" s="16">
        <v>0</v>
      </c>
      <c r="G157" s="16">
        <v>0</v>
      </c>
      <c r="H157" s="15">
        <v>0</v>
      </c>
      <c r="I157" s="16">
        <v>0</v>
      </c>
      <c r="J157" s="16">
        <v>0</v>
      </c>
      <c r="K157" s="16">
        <v>0</v>
      </c>
      <c r="L157" s="13">
        <f t="shared" si="78"/>
        <v>0</v>
      </c>
    </row>
    <row r="158" spans="1:12" ht="17.25" customHeight="1">
      <c r="A158" s="28" t="s">
        <v>41</v>
      </c>
      <c r="B158" s="55" t="s">
        <v>46</v>
      </c>
      <c r="C158" s="10" t="s">
        <v>15</v>
      </c>
      <c r="D158" s="11">
        <f t="shared" ref="D158:I158" si="83">SUM(D159:D162)</f>
        <v>158021.20000000001</v>
      </c>
      <c r="E158" s="11">
        <f t="shared" si="83"/>
        <v>5671.2</v>
      </c>
      <c r="F158" s="11">
        <f t="shared" si="83"/>
        <v>12411.1</v>
      </c>
      <c r="G158" s="11">
        <f t="shared" si="83"/>
        <v>9786.1</v>
      </c>
      <c r="H158" s="12">
        <f t="shared" si="83"/>
        <v>8565.1</v>
      </c>
      <c r="I158" s="11">
        <f t="shared" si="83"/>
        <v>7949.1</v>
      </c>
      <c r="J158" s="11">
        <f>SUM(J159:J162)</f>
        <v>10139.6</v>
      </c>
      <c r="K158" s="11">
        <f>SUM(K159:K162)</f>
        <v>10465.300000000001</v>
      </c>
      <c r="L158" s="13">
        <f t="shared" si="78"/>
        <v>223008.70000000004</v>
      </c>
    </row>
    <row r="159" spans="1:12" ht="18" customHeight="1">
      <c r="A159" s="41" t="s">
        <v>42</v>
      </c>
      <c r="B159" s="56"/>
      <c r="C159" s="10" t="s">
        <v>18</v>
      </c>
      <c r="D159" s="16">
        <f>3309.6+24260+297.5+350-819.2</f>
        <v>27397.899999999998</v>
      </c>
      <c r="E159" s="16">
        <v>20.8</v>
      </c>
      <c r="F159" s="16">
        <v>45.5</v>
      </c>
      <c r="G159" s="15">
        <v>335.5</v>
      </c>
      <c r="H159" s="15">
        <v>4.5</v>
      </c>
      <c r="I159" s="15">
        <v>4.2</v>
      </c>
      <c r="J159" s="15">
        <v>5.3</v>
      </c>
      <c r="K159" s="15">
        <v>5.5</v>
      </c>
      <c r="L159" s="13">
        <f t="shared" si="78"/>
        <v>27819.199999999997</v>
      </c>
    </row>
    <row r="160" spans="1:12" ht="31.5" customHeight="1">
      <c r="A160" s="41"/>
      <c r="B160" s="56"/>
      <c r="C160" s="10" t="s">
        <v>19</v>
      </c>
      <c r="D160" s="15">
        <f>41000-24260+611.3</f>
        <v>17351.3</v>
      </c>
      <c r="E160" s="16">
        <v>395.5</v>
      </c>
      <c r="F160" s="16">
        <v>865.6</v>
      </c>
      <c r="G160" s="15">
        <v>94.5</v>
      </c>
      <c r="H160" s="15">
        <v>85.6</v>
      </c>
      <c r="I160" s="15">
        <v>79.400000000000006</v>
      </c>
      <c r="J160" s="15">
        <v>101.3</v>
      </c>
      <c r="K160" s="15">
        <v>104.6</v>
      </c>
      <c r="L160" s="13">
        <f t="shared" si="78"/>
        <v>19077.799999999996</v>
      </c>
    </row>
    <row r="161" spans="1:12" ht="18" customHeight="1">
      <c r="A161" s="41"/>
      <c r="B161" s="56"/>
      <c r="C161" s="10" t="s">
        <v>23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3">
        <f t="shared" si="78"/>
        <v>0</v>
      </c>
    </row>
    <row r="162" spans="1:12" ht="33.75" customHeight="1">
      <c r="A162" s="42"/>
      <c r="B162" s="57"/>
      <c r="C162" s="10" t="s">
        <v>20</v>
      </c>
      <c r="D162" s="16">
        <f>107770+5502</f>
        <v>113272</v>
      </c>
      <c r="E162" s="16">
        <v>5254.9</v>
      </c>
      <c r="F162" s="16">
        <v>11500</v>
      </c>
      <c r="G162" s="15">
        <v>9356.1</v>
      </c>
      <c r="H162" s="15">
        <v>8475</v>
      </c>
      <c r="I162" s="15">
        <v>7865.5</v>
      </c>
      <c r="J162" s="15">
        <v>10033</v>
      </c>
      <c r="K162" s="15">
        <v>10355.200000000001</v>
      </c>
      <c r="L162" s="13">
        <f t="shared" si="78"/>
        <v>176111.7</v>
      </c>
    </row>
    <row r="163" spans="1:12" s="30" customFormat="1" ht="17.25" customHeight="1">
      <c r="A163" s="68" t="s">
        <v>48</v>
      </c>
      <c r="B163" s="64" t="s">
        <v>17</v>
      </c>
      <c r="C163" s="29" t="s">
        <v>15</v>
      </c>
      <c r="D163" s="11">
        <f>SUM(D164:D167)</f>
        <v>1242.6999999999998</v>
      </c>
      <c r="E163" s="11">
        <f t="shared" ref="E163:J163" si="84">SUM(E164:E167)</f>
        <v>1667.6</v>
      </c>
      <c r="F163" s="11">
        <f t="shared" si="84"/>
        <v>62792.200000000004</v>
      </c>
      <c r="G163" s="11">
        <f t="shared" si="84"/>
        <v>3141.2</v>
      </c>
      <c r="H163" s="12">
        <f t="shared" si="84"/>
        <v>13294.000000000002</v>
      </c>
      <c r="I163" s="11">
        <f t="shared" si="84"/>
        <v>21651.5</v>
      </c>
      <c r="J163" s="11">
        <f t="shared" si="84"/>
        <v>56907.500000000007</v>
      </c>
      <c r="K163" s="11">
        <f>SUM(K164:K167)</f>
        <v>41441.800000000003</v>
      </c>
      <c r="L163" s="13">
        <f t="shared" si="78"/>
        <v>202138.5</v>
      </c>
    </row>
    <row r="164" spans="1:12" ht="18.75" customHeight="1">
      <c r="A164" s="69"/>
      <c r="B164" s="65"/>
      <c r="C164" s="10" t="s">
        <v>18</v>
      </c>
      <c r="D164" s="16">
        <f t="shared" ref="D164:K164" si="85">D169+D174+D179+D183+D187+D192+D197+D202+D207+D212</f>
        <v>1242.6999999999998</v>
      </c>
      <c r="E164" s="16">
        <f t="shared" si="85"/>
        <v>1667.6</v>
      </c>
      <c r="F164" s="16">
        <f t="shared" si="85"/>
        <v>2492.4</v>
      </c>
      <c r="G164" s="16">
        <f t="shared" si="85"/>
        <v>3141.2</v>
      </c>
      <c r="H164" s="15">
        <f t="shared" si="85"/>
        <v>1978.6</v>
      </c>
      <c r="I164" s="15">
        <f t="shared" si="85"/>
        <v>3356.8</v>
      </c>
      <c r="J164" s="15">
        <f t="shared" si="85"/>
        <v>2067.8000000000002</v>
      </c>
      <c r="K164" s="15">
        <f t="shared" si="85"/>
        <v>2067.8000000000002</v>
      </c>
      <c r="L164" s="13">
        <f t="shared" si="78"/>
        <v>18014.899999999998</v>
      </c>
    </row>
    <row r="165" spans="1:12" ht="34.5" customHeight="1">
      <c r="A165" s="69"/>
      <c r="B165" s="65"/>
      <c r="C165" s="10" t="s">
        <v>20</v>
      </c>
      <c r="D165" s="16">
        <f>D170+D175+D188+D193+D198+D208</f>
        <v>0</v>
      </c>
      <c r="E165" s="16">
        <f t="shared" ref="E165:J165" si="86">E170+E175+E188+E193+E198+E208</f>
        <v>0</v>
      </c>
      <c r="F165" s="16">
        <f t="shared" si="86"/>
        <v>56200</v>
      </c>
      <c r="G165" s="16">
        <f t="shared" si="86"/>
        <v>0</v>
      </c>
      <c r="H165" s="15">
        <f t="shared" si="86"/>
        <v>10767.2</v>
      </c>
      <c r="I165" s="16">
        <f t="shared" si="86"/>
        <v>17700</v>
      </c>
      <c r="J165" s="16">
        <f t="shared" si="86"/>
        <v>54281.3</v>
      </c>
      <c r="K165" s="16">
        <f>K170+K175+K188+K193+K198+K208</f>
        <v>38970</v>
      </c>
      <c r="L165" s="13">
        <f t="shared" si="78"/>
        <v>177918.5</v>
      </c>
    </row>
    <row r="166" spans="1:12" ht="33.75" customHeight="1">
      <c r="A166" s="69"/>
      <c r="B166" s="65"/>
      <c r="C166" s="10" t="s">
        <v>19</v>
      </c>
      <c r="D166" s="16">
        <f t="shared" ref="D166:K167" si="87">D171+D176+D180+D184+D189+D194+D199+D204+D209+D213</f>
        <v>0</v>
      </c>
      <c r="E166" s="16">
        <f t="shared" si="87"/>
        <v>0</v>
      </c>
      <c r="F166" s="16">
        <f t="shared" si="87"/>
        <v>4099.8</v>
      </c>
      <c r="G166" s="16">
        <f t="shared" si="87"/>
        <v>0</v>
      </c>
      <c r="H166" s="15">
        <f t="shared" si="87"/>
        <v>548.20000000000005</v>
      </c>
      <c r="I166" s="16">
        <f t="shared" si="87"/>
        <v>570.70000000000005</v>
      </c>
      <c r="J166" s="16">
        <f t="shared" si="87"/>
        <v>534.4</v>
      </c>
      <c r="K166" s="16">
        <f t="shared" si="87"/>
        <v>380</v>
      </c>
      <c r="L166" s="13">
        <f t="shared" si="78"/>
        <v>6133.0999999999995</v>
      </c>
    </row>
    <row r="167" spans="1:12" ht="17.25" customHeight="1">
      <c r="A167" s="69"/>
      <c r="B167" s="66"/>
      <c r="C167" s="10" t="s">
        <v>23</v>
      </c>
      <c r="D167" s="16">
        <f t="shared" si="87"/>
        <v>0</v>
      </c>
      <c r="E167" s="16">
        <f t="shared" si="87"/>
        <v>0</v>
      </c>
      <c r="F167" s="16">
        <f t="shared" si="87"/>
        <v>0</v>
      </c>
      <c r="G167" s="16">
        <f t="shared" si="87"/>
        <v>0</v>
      </c>
      <c r="H167" s="15">
        <f t="shared" si="87"/>
        <v>0</v>
      </c>
      <c r="I167" s="16">
        <f t="shared" si="87"/>
        <v>24</v>
      </c>
      <c r="J167" s="16">
        <f t="shared" si="87"/>
        <v>24</v>
      </c>
      <c r="K167" s="16">
        <f t="shared" si="87"/>
        <v>24</v>
      </c>
      <c r="L167" s="13">
        <f t="shared" si="78"/>
        <v>72</v>
      </c>
    </row>
    <row r="168" spans="1:12" s="30" customFormat="1" ht="16.5" customHeight="1">
      <c r="A168" s="31"/>
      <c r="B168" s="64" t="s">
        <v>22</v>
      </c>
      <c r="C168" s="29" t="s">
        <v>15</v>
      </c>
      <c r="D168" s="12">
        <f>SUM(D169:D172)</f>
        <v>345</v>
      </c>
      <c r="E168" s="12">
        <f t="shared" ref="E168:J168" si="88">SUM(E169:E172)</f>
        <v>527.1</v>
      </c>
      <c r="F168" s="12">
        <f t="shared" si="88"/>
        <v>813.1</v>
      </c>
      <c r="G168" s="12">
        <f t="shared" si="88"/>
        <v>1906.9</v>
      </c>
      <c r="H168" s="12">
        <f t="shared" si="88"/>
        <v>351.1</v>
      </c>
      <c r="I168" s="12">
        <f t="shared" si="88"/>
        <v>1384.9</v>
      </c>
      <c r="J168" s="12">
        <f t="shared" si="88"/>
        <v>523.4</v>
      </c>
      <c r="K168" s="12">
        <f>SUM(K169:K172)</f>
        <v>523.4</v>
      </c>
      <c r="L168" s="13">
        <f t="shared" si="78"/>
        <v>6374.9</v>
      </c>
    </row>
    <row r="169" spans="1:12" ht="19.5" customHeight="1">
      <c r="A169" s="31"/>
      <c r="B169" s="65"/>
      <c r="C169" s="10" t="s">
        <v>18</v>
      </c>
      <c r="D169" s="19">
        <f>D220+D249+D261</f>
        <v>345</v>
      </c>
      <c r="E169" s="19">
        <f t="shared" ref="E169:J169" si="89">E220+E249+E261</f>
        <v>527.1</v>
      </c>
      <c r="F169" s="19">
        <f t="shared" si="89"/>
        <v>813.1</v>
      </c>
      <c r="G169" s="19">
        <f t="shared" si="89"/>
        <v>1906.9</v>
      </c>
      <c r="H169" s="19">
        <f t="shared" si="89"/>
        <v>351.1</v>
      </c>
      <c r="I169" s="19">
        <f t="shared" si="89"/>
        <v>1384.9</v>
      </c>
      <c r="J169" s="19">
        <f t="shared" si="89"/>
        <v>523.4</v>
      </c>
      <c r="K169" s="19">
        <f>K220+K249+K261</f>
        <v>523.4</v>
      </c>
      <c r="L169" s="13">
        <f t="shared" si="78"/>
        <v>6374.9</v>
      </c>
    </row>
    <row r="170" spans="1:12" ht="30" customHeight="1">
      <c r="A170" s="31"/>
      <c r="B170" s="65"/>
      <c r="C170" s="10" t="s">
        <v>20</v>
      </c>
      <c r="D170" s="18">
        <v>0</v>
      </c>
      <c r="E170" s="18">
        <v>0</v>
      </c>
      <c r="F170" s="18">
        <v>0</v>
      </c>
      <c r="G170" s="18">
        <v>0</v>
      </c>
      <c r="H170" s="19">
        <v>0</v>
      </c>
      <c r="I170" s="18">
        <v>0</v>
      </c>
      <c r="J170" s="18">
        <v>0</v>
      </c>
      <c r="K170" s="18">
        <v>0</v>
      </c>
      <c r="L170" s="13">
        <f t="shared" si="78"/>
        <v>0</v>
      </c>
    </row>
    <row r="171" spans="1:12" ht="34.5" customHeight="1">
      <c r="A171" s="31"/>
      <c r="B171" s="65"/>
      <c r="C171" s="10" t="s">
        <v>19</v>
      </c>
      <c r="D171" s="18">
        <f>D221+D250+D262</f>
        <v>0</v>
      </c>
      <c r="E171" s="18">
        <f t="shared" ref="E171:J172" si="90">E221+E250+E262</f>
        <v>0</v>
      </c>
      <c r="F171" s="18">
        <f t="shared" si="90"/>
        <v>0</v>
      </c>
      <c r="G171" s="18">
        <f t="shared" si="90"/>
        <v>0</v>
      </c>
      <c r="H171" s="19">
        <f t="shared" si="90"/>
        <v>0</v>
      </c>
      <c r="I171" s="18">
        <f t="shared" si="90"/>
        <v>0</v>
      </c>
      <c r="J171" s="18">
        <f t="shared" si="90"/>
        <v>0</v>
      </c>
      <c r="K171" s="18">
        <f>K221+K250+K262</f>
        <v>0</v>
      </c>
      <c r="L171" s="13">
        <f t="shared" si="78"/>
        <v>0</v>
      </c>
    </row>
    <row r="172" spans="1:12" ht="19.5" customHeight="1">
      <c r="A172" s="31"/>
      <c r="B172" s="66"/>
      <c r="C172" s="10" t="s">
        <v>23</v>
      </c>
      <c r="D172" s="18">
        <f>D222+D251+D263</f>
        <v>0</v>
      </c>
      <c r="E172" s="18">
        <f t="shared" si="90"/>
        <v>0</v>
      </c>
      <c r="F172" s="18">
        <f t="shared" si="90"/>
        <v>0</v>
      </c>
      <c r="G172" s="18">
        <f t="shared" si="90"/>
        <v>0</v>
      </c>
      <c r="H172" s="19">
        <f t="shared" si="90"/>
        <v>0</v>
      </c>
      <c r="I172" s="18">
        <f t="shared" si="90"/>
        <v>0</v>
      </c>
      <c r="J172" s="18">
        <f t="shared" si="90"/>
        <v>0</v>
      </c>
      <c r="K172" s="18">
        <f>K222+K251+K263</f>
        <v>0</v>
      </c>
      <c r="L172" s="13">
        <f t="shared" si="78"/>
        <v>0</v>
      </c>
    </row>
    <row r="173" spans="1:12" s="30" customFormat="1" ht="16.5" customHeight="1">
      <c r="A173" s="31"/>
      <c r="B173" s="45" t="s">
        <v>29</v>
      </c>
      <c r="C173" s="29" t="s">
        <v>15</v>
      </c>
      <c r="D173" s="11">
        <f>SUM(D174:D177)</f>
        <v>10</v>
      </c>
      <c r="E173" s="11">
        <f t="shared" ref="E173:J173" si="91">SUM(E174:E177)</f>
        <v>0</v>
      </c>
      <c r="F173" s="11">
        <f t="shared" si="91"/>
        <v>60515.600000000006</v>
      </c>
      <c r="G173" s="11">
        <f t="shared" si="91"/>
        <v>0</v>
      </c>
      <c r="H173" s="12">
        <f t="shared" si="91"/>
        <v>0</v>
      </c>
      <c r="I173" s="11">
        <f t="shared" si="91"/>
        <v>0</v>
      </c>
      <c r="J173" s="11">
        <f t="shared" si="91"/>
        <v>0</v>
      </c>
      <c r="K173" s="11">
        <f>SUM(K174:K177)</f>
        <v>0</v>
      </c>
      <c r="L173" s="13">
        <f t="shared" si="78"/>
        <v>60525.600000000006</v>
      </c>
    </row>
    <row r="174" spans="1:12" ht="19.5" customHeight="1">
      <c r="A174" s="31"/>
      <c r="B174" s="45"/>
      <c r="C174" s="10" t="s">
        <v>18</v>
      </c>
      <c r="D174" s="18">
        <f>D224+D282+D307</f>
        <v>10</v>
      </c>
      <c r="E174" s="18">
        <f t="shared" ref="E174:J174" si="92">E224+E282+E307</f>
        <v>0</v>
      </c>
      <c r="F174" s="18">
        <f t="shared" si="92"/>
        <v>215.79999999999998</v>
      </c>
      <c r="G174" s="18">
        <f t="shared" si="92"/>
        <v>0</v>
      </c>
      <c r="H174" s="19">
        <f t="shared" si="92"/>
        <v>0</v>
      </c>
      <c r="I174" s="18">
        <f t="shared" si="92"/>
        <v>0</v>
      </c>
      <c r="J174" s="18">
        <f t="shared" si="92"/>
        <v>0</v>
      </c>
      <c r="K174" s="18">
        <f>K224+K282+K307</f>
        <v>0</v>
      </c>
      <c r="L174" s="13">
        <f t="shared" si="78"/>
        <v>225.79999999999998</v>
      </c>
    </row>
    <row r="175" spans="1:12" ht="33" customHeight="1">
      <c r="A175" s="31"/>
      <c r="B175" s="45"/>
      <c r="C175" s="10" t="s">
        <v>20</v>
      </c>
      <c r="D175" s="18">
        <f>D283+D308</f>
        <v>0</v>
      </c>
      <c r="E175" s="18">
        <f t="shared" ref="E175:J175" si="93">E283+E308</f>
        <v>0</v>
      </c>
      <c r="F175" s="18">
        <f t="shared" si="93"/>
        <v>56200</v>
      </c>
      <c r="G175" s="18">
        <f t="shared" si="93"/>
        <v>0</v>
      </c>
      <c r="H175" s="19">
        <f t="shared" si="93"/>
        <v>0</v>
      </c>
      <c r="I175" s="18">
        <f t="shared" si="93"/>
        <v>0</v>
      </c>
      <c r="J175" s="18">
        <f t="shared" si="93"/>
        <v>0</v>
      </c>
      <c r="K175" s="18">
        <f>K283+K308</f>
        <v>0</v>
      </c>
      <c r="L175" s="13">
        <f t="shared" si="78"/>
        <v>56200</v>
      </c>
    </row>
    <row r="176" spans="1:12" ht="30.75" customHeight="1">
      <c r="A176" s="31"/>
      <c r="B176" s="45"/>
      <c r="C176" s="10" t="s">
        <v>19</v>
      </c>
      <c r="D176" s="18">
        <f t="shared" ref="D176:K177" si="94">D225+D284+D309</f>
        <v>0</v>
      </c>
      <c r="E176" s="18">
        <f t="shared" si="94"/>
        <v>0</v>
      </c>
      <c r="F176" s="18">
        <f t="shared" si="94"/>
        <v>4099.8</v>
      </c>
      <c r="G176" s="18">
        <f t="shared" si="94"/>
        <v>0</v>
      </c>
      <c r="H176" s="19">
        <f t="shared" si="94"/>
        <v>0</v>
      </c>
      <c r="I176" s="18">
        <f t="shared" si="94"/>
        <v>0</v>
      </c>
      <c r="J176" s="18">
        <f t="shared" si="94"/>
        <v>0</v>
      </c>
      <c r="K176" s="18">
        <f t="shared" si="94"/>
        <v>0</v>
      </c>
      <c r="L176" s="13">
        <f t="shared" si="78"/>
        <v>4099.8</v>
      </c>
    </row>
    <row r="177" spans="1:12" ht="19.5" customHeight="1">
      <c r="A177" s="31"/>
      <c r="B177" s="45"/>
      <c r="C177" s="10" t="s">
        <v>23</v>
      </c>
      <c r="D177" s="18">
        <f t="shared" si="94"/>
        <v>0</v>
      </c>
      <c r="E177" s="18">
        <f t="shared" si="94"/>
        <v>0</v>
      </c>
      <c r="F177" s="18">
        <f t="shared" si="94"/>
        <v>0</v>
      </c>
      <c r="G177" s="18">
        <f t="shared" si="94"/>
        <v>0</v>
      </c>
      <c r="H177" s="19">
        <f t="shared" si="94"/>
        <v>0</v>
      </c>
      <c r="I177" s="18">
        <f t="shared" si="94"/>
        <v>0</v>
      </c>
      <c r="J177" s="18">
        <f t="shared" si="94"/>
        <v>0</v>
      </c>
      <c r="K177" s="18">
        <f t="shared" si="94"/>
        <v>0</v>
      </c>
      <c r="L177" s="13">
        <f t="shared" si="78"/>
        <v>0</v>
      </c>
    </row>
    <row r="178" spans="1:12" ht="19.5" customHeight="1">
      <c r="A178" s="31"/>
      <c r="B178" s="53" t="s">
        <v>49</v>
      </c>
      <c r="C178" s="29" t="s">
        <v>15</v>
      </c>
      <c r="D178" s="11">
        <f>SUM(D179:D181)</f>
        <v>0</v>
      </c>
      <c r="E178" s="11">
        <f t="shared" ref="E178:J178" si="95">SUM(E179:E181)</f>
        <v>0</v>
      </c>
      <c r="F178" s="11">
        <f t="shared" si="95"/>
        <v>0</v>
      </c>
      <c r="G178" s="11">
        <f t="shared" si="95"/>
        <v>0</v>
      </c>
      <c r="H178" s="12">
        <f t="shared" si="95"/>
        <v>0</v>
      </c>
      <c r="I178" s="11">
        <f t="shared" si="95"/>
        <v>0</v>
      </c>
      <c r="J178" s="11">
        <f t="shared" si="95"/>
        <v>0</v>
      </c>
      <c r="K178" s="11">
        <f>SUM(K179:K181)</f>
        <v>0</v>
      </c>
      <c r="L178" s="13">
        <f t="shared" si="78"/>
        <v>0</v>
      </c>
    </row>
    <row r="179" spans="1:12" ht="19.5" customHeight="1">
      <c r="A179" s="31"/>
      <c r="B179" s="48"/>
      <c r="C179" s="10" t="s">
        <v>18</v>
      </c>
      <c r="D179" s="18">
        <f t="shared" ref="D179:K179" si="96">D312</f>
        <v>0</v>
      </c>
      <c r="E179" s="18">
        <f t="shared" si="96"/>
        <v>0</v>
      </c>
      <c r="F179" s="18">
        <f t="shared" si="96"/>
        <v>0</v>
      </c>
      <c r="G179" s="18">
        <f t="shared" si="96"/>
        <v>0</v>
      </c>
      <c r="H179" s="19">
        <f t="shared" si="96"/>
        <v>0</v>
      </c>
      <c r="I179" s="18">
        <f t="shared" si="96"/>
        <v>0</v>
      </c>
      <c r="J179" s="18">
        <f t="shared" si="96"/>
        <v>0</v>
      </c>
      <c r="K179" s="18">
        <f t="shared" si="96"/>
        <v>0</v>
      </c>
      <c r="L179" s="13">
        <f t="shared" si="78"/>
        <v>0</v>
      </c>
    </row>
    <row r="180" spans="1:12" ht="33.75" customHeight="1">
      <c r="A180" s="31"/>
      <c r="B180" s="48"/>
      <c r="C180" s="10" t="s">
        <v>19</v>
      </c>
      <c r="D180" s="18">
        <f t="shared" ref="D180:K181" si="97">D314</f>
        <v>0</v>
      </c>
      <c r="E180" s="18">
        <f t="shared" si="97"/>
        <v>0</v>
      </c>
      <c r="F180" s="18">
        <f t="shared" si="97"/>
        <v>0</v>
      </c>
      <c r="G180" s="18">
        <f t="shared" si="97"/>
        <v>0</v>
      </c>
      <c r="H180" s="19">
        <f t="shared" si="97"/>
        <v>0</v>
      </c>
      <c r="I180" s="18">
        <f t="shared" si="97"/>
        <v>0</v>
      </c>
      <c r="J180" s="18">
        <f t="shared" si="97"/>
        <v>0</v>
      </c>
      <c r="K180" s="18">
        <f t="shared" si="97"/>
        <v>0</v>
      </c>
      <c r="L180" s="13">
        <f t="shared" si="78"/>
        <v>0</v>
      </c>
    </row>
    <row r="181" spans="1:12" ht="19.5" customHeight="1">
      <c r="A181" s="31"/>
      <c r="B181" s="49"/>
      <c r="C181" s="10" t="s">
        <v>23</v>
      </c>
      <c r="D181" s="18">
        <f t="shared" si="97"/>
        <v>0</v>
      </c>
      <c r="E181" s="18">
        <f t="shared" si="97"/>
        <v>0</v>
      </c>
      <c r="F181" s="18">
        <f t="shared" si="97"/>
        <v>0</v>
      </c>
      <c r="G181" s="18">
        <f t="shared" si="97"/>
        <v>0</v>
      </c>
      <c r="H181" s="19">
        <f t="shared" si="97"/>
        <v>0</v>
      </c>
      <c r="I181" s="18">
        <f t="shared" si="97"/>
        <v>0</v>
      </c>
      <c r="J181" s="18">
        <f t="shared" si="97"/>
        <v>0</v>
      </c>
      <c r="K181" s="18">
        <f t="shared" si="97"/>
        <v>0</v>
      </c>
      <c r="L181" s="13">
        <f t="shared" si="78"/>
        <v>0</v>
      </c>
    </row>
    <row r="182" spans="1:12" ht="19.5" customHeight="1">
      <c r="A182" s="31"/>
      <c r="B182" s="53" t="s">
        <v>50</v>
      </c>
      <c r="C182" s="29" t="s">
        <v>15</v>
      </c>
      <c r="D182" s="11">
        <f t="shared" ref="D182:J182" si="98">SUM(D183:D185)</f>
        <v>0</v>
      </c>
      <c r="E182" s="11">
        <f t="shared" si="98"/>
        <v>0</v>
      </c>
      <c r="F182" s="11">
        <f t="shared" si="98"/>
        <v>0</v>
      </c>
      <c r="G182" s="11">
        <f t="shared" si="98"/>
        <v>0</v>
      </c>
      <c r="H182" s="12">
        <f t="shared" si="98"/>
        <v>49.4</v>
      </c>
      <c r="I182" s="11">
        <f t="shared" si="98"/>
        <v>427.5</v>
      </c>
      <c r="J182" s="11">
        <f t="shared" si="98"/>
        <v>0</v>
      </c>
      <c r="K182" s="11">
        <f>SUM(K183:K185)</f>
        <v>0</v>
      </c>
      <c r="L182" s="13">
        <f t="shared" si="78"/>
        <v>476.9</v>
      </c>
    </row>
    <row r="183" spans="1:12" ht="19.5" customHeight="1">
      <c r="A183" s="31"/>
      <c r="B183" s="48"/>
      <c r="C183" s="10" t="s">
        <v>18</v>
      </c>
      <c r="D183" s="18">
        <f>D228</f>
        <v>0</v>
      </c>
      <c r="E183" s="18">
        <f>E228</f>
        <v>0</v>
      </c>
      <c r="F183" s="18">
        <f>F228</f>
        <v>0</v>
      </c>
      <c r="G183" s="18">
        <f>G228</f>
        <v>0</v>
      </c>
      <c r="H183" s="19">
        <f>H228+H269</f>
        <v>49.4</v>
      </c>
      <c r="I183" s="19">
        <f>I228+I269</f>
        <v>427.5</v>
      </c>
      <c r="J183" s="19">
        <f>J228+J269</f>
        <v>0</v>
      </c>
      <c r="K183" s="19">
        <f>K228+K269</f>
        <v>0</v>
      </c>
      <c r="L183" s="13">
        <f t="shared" si="78"/>
        <v>476.9</v>
      </c>
    </row>
    <row r="184" spans="1:12" ht="30" customHeight="1">
      <c r="A184" s="31"/>
      <c r="B184" s="48"/>
      <c r="C184" s="10" t="s">
        <v>19</v>
      </c>
      <c r="D184" s="18">
        <f t="shared" ref="D184:J185" si="99">D230</f>
        <v>0</v>
      </c>
      <c r="E184" s="18">
        <f t="shared" si="99"/>
        <v>0</v>
      </c>
      <c r="F184" s="18">
        <f t="shared" si="99"/>
        <v>0</v>
      </c>
      <c r="G184" s="18">
        <f t="shared" si="99"/>
        <v>0</v>
      </c>
      <c r="H184" s="19">
        <f t="shared" si="99"/>
        <v>0</v>
      </c>
      <c r="I184" s="18">
        <f t="shared" si="99"/>
        <v>0</v>
      </c>
      <c r="J184" s="18">
        <f t="shared" si="99"/>
        <v>0</v>
      </c>
      <c r="K184" s="18">
        <f>K230</f>
        <v>0</v>
      </c>
      <c r="L184" s="13">
        <f t="shared" si="78"/>
        <v>0</v>
      </c>
    </row>
    <row r="185" spans="1:12" ht="19.5" customHeight="1">
      <c r="A185" s="31"/>
      <c r="B185" s="49"/>
      <c r="C185" s="10" t="s">
        <v>23</v>
      </c>
      <c r="D185" s="18">
        <f t="shared" si="99"/>
        <v>0</v>
      </c>
      <c r="E185" s="18">
        <f t="shared" si="99"/>
        <v>0</v>
      </c>
      <c r="F185" s="18">
        <f t="shared" si="99"/>
        <v>0</v>
      </c>
      <c r="G185" s="18">
        <f t="shared" si="99"/>
        <v>0</v>
      </c>
      <c r="H185" s="19">
        <f t="shared" si="99"/>
        <v>0</v>
      </c>
      <c r="I185" s="18">
        <f t="shared" si="99"/>
        <v>0</v>
      </c>
      <c r="J185" s="18">
        <f t="shared" si="99"/>
        <v>0</v>
      </c>
      <c r="K185" s="18">
        <f>K231</f>
        <v>0</v>
      </c>
      <c r="L185" s="13">
        <f t="shared" si="78"/>
        <v>0</v>
      </c>
    </row>
    <row r="186" spans="1:12" ht="19.5" customHeight="1">
      <c r="A186" s="31"/>
      <c r="B186" s="53" t="s">
        <v>32</v>
      </c>
      <c r="C186" s="29" t="s">
        <v>15</v>
      </c>
      <c r="D186" s="11">
        <f>SUM(D187:D190)</f>
        <v>20</v>
      </c>
      <c r="E186" s="11">
        <f t="shared" ref="E186:J186" si="100">SUM(E187:E190)</f>
        <v>0</v>
      </c>
      <c r="F186" s="11">
        <f t="shared" si="100"/>
        <v>45</v>
      </c>
      <c r="G186" s="11">
        <f t="shared" si="100"/>
        <v>0</v>
      </c>
      <c r="H186" s="12">
        <f t="shared" si="100"/>
        <v>5817.9</v>
      </c>
      <c r="I186" s="11">
        <f t="shared" si="100"/>
        <v>7070.7</v>
      </c>
      <c r="J186" s="11">
        <f t="shared" si="100"/>
        <v>0</v>
      </c>
      <c r="K186" s="11">
        <f>SUM(K187:K190)</f>
        <v>0</v>
      </c>
      <c r="L186" s="13">
        <f t="shared" si="78"/>
        <v>12953.599999999999</v>
      </c>
    </row>
    <row r="187" spans="1:12" ht="19.5" customHeight="1">
      <c r="A187" s="31"/>
      <c r="B187" s="48"/>
      <c r="C187" s="10" t="s">
        <v>18</v>
      </c>
      <c r="D187" s="18">
        <f>D233+D287+D317+D337</f>
        <v>20</v>
      </c>
      <c r="E187" s="18">
        <f t="shared" ref="E187:J187" si="101">E233+E287+E317+E337</f>
        <v>0</v>
      </c>
      <c r="F187" s="18">
        <f t="shared" si="101"/>
        <v>45</v>
      </c>
      <c r="G187" s="18">
        <f t="shared" si="101"/>
        <v>0</v>
      </c>
      <c r="H187" s="19">
        <f>H287</f>
        <v>2.5</v>
      </c>
      <c r="I187" s="18">
        <f t="shared" si="101"/>
        <v>0</v>
      </c>
      <c r="J187" s="18">
        <f t="shared" si="101"/>
        <v>0</v>
      </c>
      <c r="K187" s="18">
        <f>K233+K287+K317+K337</f>
        <v>0</v>
      </c>
      <c r="L187" s="13">
        <f t="shared" si="78"/>
        <v>67.5</v>
      </c>
    </row>
    <row r="188" spans="1:12" ht="29.25" customHeight="1">
      <c r="A188" s="31"/>
      <c r="B188" s="48"/>
      <c r="C188" s="10" t="s">
        <v>20</v>
      </c>
      <c r="D188" s="18">
        <f>D288+D318+D338</f>
        <v>0</v>
      </c>
      <c r="E188" s="18">
        <f t="shared" ref="E188:J188" si="102">E288+E318+E338</f>
        <v>0</v>
      </c>
      <c r="F188" s="18">
        <f t="shared" si="102"/>
        <v>0</v>
      </c>
      <c r="G188" s="18">
        <f t="shared" si="102"/>
        <v>0</v>
      </c>
      <c r="H188" s="19">
        <f>H288+H318+H338</f>
        <v>5767.2</v>
      </c>
      <c r="I188" s="18">
        <f t="shared" si="102"/>
        <v>7000</v>
      </c>
      <c r="J188" s="18">
        <f t="shared" si="102"/>
        <v>0</v>
      </c>
      <c r="K188" s="18">
        <f>K288+K318+K338</f>
        <v>0</v>
      </c>
      <c r="L188" s="13">
        <f t="shared" si="78"/>
        <v>12767.2</v>
      </c>
    </row>
    <row r="189" spans="1:12" ht="30" customHeight="1">
      <c r="A189" s="31"/>
      <c r="B189" s="48"/>
      <c r="C189" s="10" t="s">
        <v>19</v>
      </c>
      <c r="D189" s="18">
        <f t="shared" ref="D189:K190" si="103">D234+D289+D319+D339</f>
        <v>0</v>
      </c>
      <c r="E189" s="18">
        <f t="shared" si="103"/>
        <v>0</v>
      </c>
      <c r="F189" s="18">
        <f t="shared" si="103"/>
        <v>0</v>
      </c>
      <c r="G189" s="18">
        <f t="shared" si="103"/>
        <v>0</v>
      </c>
      <c r="H189" s="19">
        <f t="shared" si="103"/>
        <v>48.2</v>
      </c>
      <c r="I189" s="18">
        <f t="shared" si="103"/>
        <v>70.7</v>
      </c>
      <c r="J189" s="18">
        <f t="shared" si="103"/>
        <v>0</v>
      </c>
      <c r="K189" s="18">
        <f t="shared" si="103"/>
        <v>0</v>
      </c>
      <c r="L189" s="13">
        <f t="shared" si="78"/>
        <v>118.9</v>
      </c>
    </row>
    <row r="190" spans="1:12" ht="19.5" customHeight="1">
      <c r="A190" s="31"/>
      <c r="B190" s="49"/>
      <c r="C190" s="10" t="s">
        <v>23</v>
      </c>
      <c r="D190" s="18">
        <f t="shared" si="103"/>
        <v>0</v>
      </c>
      <c r="E190" s="18">
        <f t="shared" si="103"/>
        <v>0</v>
      </c>
      <c r="F190" s="18">
        <f t="shared" si="103"/>
        <v>0</v>
      </c>
      <c r="G190" s="18">
        <f t="shared" si="103"/>
        <v>0</v>
      </c>
      <c r="H190" s="19">
        <f t="shared" si="103"/>
        <v>0</v>
      </c>
      <c r="I190" s="18">
        <f t="shared" si="103"/>
        <v>0</v>
      </c>
      <c r="J190" s="18">
        <f t="shared" si="103"/>
        <v>0</v>
      </c>
      <c r="K190" s="18">
        <f t="shared" si="103"/>
        <v>0</v>
      </c>
      <c r="L190" s="13">
        <f t="shared" si="78"/>
        <v>0</v>
      </c>
    </row>
    <row r="191" spans="1:12" ht="19.5" customHeight="1">
      <c r="A191" s="31"/>
      <c r="B191" s="64" t="s">
        <v>51</v>
      </c>
      <c r="C191" s="29" t="s">
        <v>15</v>
      </c>
      <c r="D191" s="11">
        <f>SUM(D192:D195)</f>
        <v>30</v>
      </c>
      <c r="E191" s="11">
        <f t="shared" ref="E191:J191" si="104">SUM(E192:E195)</f>
        <v>0</v>
      </c>
      <c r="F191" s="11">
        <f t="shared" si="104"/>
        <v>0</v>
      </c>
      <c r="G191" s="11">
        <f t="shared" si="104"/>
        <v>0</v>
      </c>
      <c r="H191" s="12">
        <f t="shared" si="104"/>
        <v>0</v>
      </c>
      <c r="I191" s="11">
        <f t="shared" si="104"/>
        <v>224</v>
      </c>
      <c r="J191" s="11">
        <f t="shared" si="104"/>
        <v>55039.700000000004</v>
      </c>
      <c r="K191" s="11">
        <f>SUM(K192:K195)</f>
        <v>39574</v>
      </c>
      <c r="L191" s="13">
        <f t="shared" si="78"/>
        <v>94867.700000000012</v>
      </c>
    </row>
    <row r="192" spans="1:12" ht="19.5" customHeight="1">
      <c r="A192" s="31"/>
      <c r="B192" s="65"/>
      <c r="C192" s="10" t="s">
        <v>18</v>
      </c>
      <c r="D192" s="19">
        <f>D237+D322</f>
        <v>30</v>
      </c>
      <c r="E192" s="19">
        <f t="shared" ref="E192:J192" si="105">E237+E322</f>
        <v>0</v>
      </c>
      <c r="F192" s="19">
        <f t="shared" si="105"/>
        <v>0</v>
      </c>
      <c r="G192" s="19">
        <f t="shared" si="105"/>
        <v>0</v>
      </c>
      <c r="H192" s="19">
        <f t="shared" si="105"/>
        <v>0</v>
      </c>
      <c r="I192" s="19">
        <f t="shared" si="105"/>
        <v>200</v>
      </c>
      <c r="J192" s="19">
        <f t="shared" si="105"/>
        <v>200</v>
      </c>
      <c r="K192" s="19">
        <f>K237+K322</f>
        <v>200</v>
      </c>
      <c r="L192" s="13">
        <f t="shared" si="78"/>
        <v>630</v>
      </c>
    </row>
    <row r="193" spans="1:12" ht="30.75" customHeight="1">
      <c r="A193" s="31"/>
      <c r="B193" s="65"/>
      <c r="C193" s="10" t="s">
        <v>20</v>
      </c>
      <c r="D193" s="18">
        <f>D323</f>
        <v>0</v>
      </c>
      <c r="E193" s="18">
        <f t="shared" ref="E193:J193" si="106">E323</f>
        <v>0</v>
      </c>
      <c r="F193" s="18">
        <f t="shared" si="106"/>
        <v>0</v>
      </c>
      <c r="G193" s="18">
        <f t="shared" si="106"/>
        <v>0</v>
      </c>
      <c r="H193" s="19">
        <f t="shared" si="106"/>
        <v>0</v>
      </c>
      <c r="I193" s="18">
        <f t="shared" si="106"/>
        <v>0</v>
      </c>
      <c r="J193" s="18">
        <f t="shared" si="106"/>
        <v>54281.3</v>
      </c>
      <c r="K193" s="18">
        <f>K323</f>
        <v>38970</v>
      </c>
      <c r="L193" s="13">
        <f t="shared" si="78"/>
        <v>93251.3</v>
      </c>
    </row>
    <row r="194" spans="1:12" ht="30" customHeight="1">
      <c r="A194" s="31"/>
      <c r="B194" s="65"/>
      <c r="C194" s="10" t="s">
        <v>19</v>
      </c>
      <c r="D194" s="18">
        <f t="shared" ref="D194:K195" si="107">D238+D324</f>
        <v>0</v>
      </c>
      <c r="E194" s="18">
        <f t="shared" si="107"/>
        <v>0</v>
      </c>
      <c r="F194" s="18">
        <f t="shared" si="107"/>
        <v>0</v>
      </c>
      <c r="G194" s="18">
        <f t="shared" si="107"/>
        <v>0</v>
      </c>
      <c r="H194" s="19">
        <f t="shared" si="107"/>
        <v>0</v>
      </c>
      <c r="I194" s="18">
        <f t="shared" si="107"/>
        <v>0</v>
      </c>
      <c r="J194" s="18">
        <f t="shared" si="107"/>
        <v>534.4</v>
      </c>
      <c r="K194" s="18">
        <f t="shared" si="107"/>
        <v>380</v>
      </c>
      <c r="L194" s="13">
        <f t="shared" si="78"/>
        <v>914.4</v>
      </c>
    </row>
    <row r="195" spans="1:12" ht="19.5" customHeight="1">
      <c r="A195" s="31"/>
      <c r="B195" s="66"/>
      <c r="C195" s="10" t="s">
        <v>23</v>
      </c>
      <c r="D195" s="18">
        <f t="shared" si="107"/>
        <v>0</v>
      </c>
      <c r="E195" s="18">
        <f t="shared" si="107"/>
        <v>0</v>
      </c>
      <c r="F195" s="18">
        <f t="shared" si="107"/>
        <v>0</v>
      </c>
      <c r="G195" s="18">
        <f t="shared" si="107"/>
        <v>0</v>
      </c>
      <c r="H195" s="19">
        <f t="shared" si="107"/>
        <v>0</v>
      </c>
      <c r="I195" s="18">
        <f t="shared" si="107"/>
        <v>24</v>
      </c>
      <c r="J195" s="18">
        <f t="shared" si="107"/>
        <v>24</v>
      </c>
      <c r="K195" s="18">
        <f t="shared" si="107"/>
        <v>24</v>
      </c>
      <c r="L195" s="13">
        <f t="shared" si="78"/>
        <v>72</v>
      </c>
    </row>
    <row r="196" spans="1:12" ht="19.5" customHeight="1">
      <c r="A196" s="31"/>
      <c r="B196" s="53" t="s">
        <v>52</v>
      </c>
      <c r="C196" s="10" t="s">
        <v>15</v>
      </c>
      <c r="D196" s="11">
        <f>SUM(D197:D200)</f>
        <v>0</v>
      </c>
      <c r="E196" s="11">
        <f t="shared" ref="E196:J196" si="108">SUM(E197:E200)</f>
        <v>0</v>
      </c>
      <c r="F196" s="11">
        <f t="shared" si="108"/>
        <v>0</v>
      </c>
      <c r="G196" s="11">
        <f t="shared" si="108"/>
        <v>0</v>
      </c>
      <c r="H196" s="12">
        <f t="shared" si="108"/>
        <v>0</v>
      </c>
      <c r="I196" s="11">
        <f t="shared" si="108"/>
        <v>5700</v>
      </c>
      <c r="J196" s="11">
        <f t="shared" si="108"/>
        <v>0</v>
      </c>
      <c r="K196" s="11">
        <f>SUM(K197:K200)</f>
        <v>0</v>
      </c>
      <c r="L196" s="13">
        <f t="shared" si="78"/>
        <v>5700</v>
      </c>
    </row>
    <row r="197" spans="1:12" ht="19.5" customHeight="1">
      <c r="A197" s="31"/>
      <c r="B197" s="48"/>
      <c r="C197" s="10" t="s">
        <v>18</v>
      </c>
      <c r="D197" s="18">
        <f>D332</f>
        <v>0</v>
      </c>
      <c r="E197" s="18">
        <f t="shared" ref="E197:J200" si="109">E332</f>
        <v>0</v>
      </c>
      <c r="F197" s="18">
        <f t="shared" si="109"/>
        <v>0</v>
      </c>
      <c r="G197" s="18">
        <f t="shared" si="109"/>
        <v>0</v>
      </c>
      <c r="H197" s="19">
        <f t="shared" si="109"/>
        <v>0</v>
      </c>
      <c r="I197" s="18">
        <f t="shared" si="109"/>
        <v>0</v>
      </c>
      <c r="J197" s="18">
        <f t="shared" si="109"/>
        <v>0</v>
      </c>
      <c r="K197" s="18">
        <f>K332</f>
        <v>0</v>
      </c>
      <c r="L197" s="13">
        <f t="shared" si="78"/>
        <v>0</v>
      </c>
    </row>
    <row r="198" spans="1:12" ht="26.25" customHeight="1">
      <c r="A198" s="31"/>
      <c r="B198" s="48"/>
      <c r="C198" s="10" t="s">
        <v>20</v>
      </c>
      <c r="D198" s="18">
        <f>D333</f>
        <v>0</v>
      </c>
      <c r="E198" s="18">
        <f t="shared" si="109"/>
        <v>0</v>
      </c>
      <c r="F198" s="18">
        <f t="shared" si="109"/>
        <v>0</v>
      </c>
      <c r="G198" s="18">
        <f t="shared" si="109"/>
        <v>0</v>
      </c>
      <c r="H198" s="19">
        <f t="shared" si="109"/>
        <v>0</v>
      </c>
      <c r="I198" s="18">
        <f t="shared" si="109"/>
        <v>5700</v>
      </c>
      <c r="J198" s="18">
        <f t="shared" si="109"/>
        <v>0</v>
      </c>
      <c r="K198" s="18">
        <f>K333</f>
        <v>0</v>
      </c>
      <c r="L198" s="13">
        <f t="shared" si="78"/>
        <v>5700</v>
      </c>
    </row>
    <row r="199" spans="1:12" ht="27.6" customHeight="1">
      <c r="A199" s="31"/>
      <c r="B199" s="48"/>
      <c r="C199" s="10" t="s">
        <v>19</v>
      </c>
      <c r="D199" s="18">
        <f>D334</f>
        <v>0</v>
      </c>
      <c r="E199" s="18">
        <f t="shared" si="109"/>
        <v>0</v>
      </c>
      <c r="F199" s="18">
        <f t="shared" si="109"/>
        <v>0</v>
      </c>
      <c r="G199" s="18">
        <f t="shared" si="109"/>
        <v>0</v>
      </c>
      <c r="H199" s="19">
        <f t="shared" si="109"/>
        <v>0</v>
      </c>
      <c r="I199" s="18">
        <f t="shared" si="109"/>
        <v>0</v>
      </c>
      <c r="J199" s="18">
        <f t="shared" si="109"/>
        <v>0</v>
      </c>
      <c r="K199" s="18">
        <f>K334</f>
        <v>0</v>
      </c>
      <c r="L199" s="13">
        <f t="shared" si="78"/>
        <v>0</v>
      </c>
    </row>
    <row r="200" spans="1:12" ht="19.5" customHeight="1">
      <c r="A200" s="31"/>
      <c r="B200" s="49"/>
      <c r="C200" s="10" t="s">
        <v>23</v>
      </c>
      <c r="D200" s="18">
        <f>D335</f>
        <v>0</v>
      </c>
      <c r="E200" s="18">
        <f t="shared" si="109"/>
        <v>0</v>
      </c>
      <c r="F200" s="18">
        <f t="shared" si="109"/>
        <v>0</v>
      </c>
      <c r="G200" s="18">
        <f t="shared" si="109"/>
        <v>0</v>
      </c>
      <c r="H200" s="19">
        <f t="shared" si="109"/>
        <v>0</v>
      </c>
      <c r="I200" s="18">
        <f t="shared" si="109"/>
        <v>0</v>
      </c>
      <c r="J200" s="18">
        <f t="shared" si="109"/>
        <v>0</v>
      </c>
      <c r="K200" s="18">
        <f>K335</f>
        <v>0</v>
      </c>
      <c r="L200" s="13">
        <f t="shared" si="78"/>
        <v>0</v>
      </c>
    </row>
    <row r="201" spans="1:12" ht="17.25" customHeight="1">
      <c r="A201" s="31"/>
      <c r="B201" s="64" t="s">
        <v>26</v>
      </c>
      <c r="C201" s="29" t="s">
        <v>15</v>
      </c>
      <c r="D201" s="12">
        <f>SUM(D202:D205)</f>
        <v>837.69999999999993</v>
      </c>
      <c r="E201" s="12">
        <f t="shared" ref="E201:J201" si="110">SUM(E202:E205)</f>
        <v>1140.5</v>
      </c>
      <c r="F201" s="12">
        <f t="shared" si="110"/>
        <v>1100.1999999999998</v>
      </c>
      <c r="G201" s="12">
        <f t="shared" si="110"/>
        <v>1084.3</v>
      </c>
      <c r="H201" s="12">
        <f t="shared" si="110"/>
        <v>1549.3</v>
      </c>
      <c r="I201" s="12">
        <f>SUM(I202:I205)</f>
        <v>2470.3000000000002</v>
      </c>
      <c r="J201" s="12">
        <f t="shared" si="110"/>
        <v>1344.4</v>
      </c>
      <c r="K201" s="12">
        <f>SUM(K202:K205)</f>
        <v>1344.4</v>
      </c>
      <c r="L201" s="13">
        <f t="shared" si="78"/>
        <v>10871.1</v>
      </c>
    </row>
    <row r="202" spans="1:12" ht="16.5" customHeight="1">
      <c r="A202" s="31"/>
      <c r="B202" s="65"/>
      <c r="C202" s="10" t="s">
        <v>18</v>
      </c>
      <c r="D202" s="19">
        <f t="shared" ref="D202:K202" si="111">D253+D265</f>
        <v>837.69999999999993</v>
      </c>
      <c r="E202" s="19">
        <f t="shared" si="111"/>
        <v>1140.5</v>
      </c>
      <c r="F202" s="19">
        <f t="shared" si="111"/>
        <v>1100.1999999999998</v>
      </c>
      <c r="G202" s="19">
        <f t="shared" si="111"/>
        <v>1084.3</v>
      </c>
      <c r="H202" s="19">
        <f t="shared" si="111"/>
        <v>1549.3</v>
      </c>
      <c r="I202" s="19">
        <f t="shared" si="111"/>
        <v>1344.4</v>
      </c>
      <c r="J202" s="19">
        <f t="shared" si="111"/>
        <v>1344.4</v>
      </c>
      <c r="K202" s="19">
        <f t="shared" si="111"/>
        <v>1344.4</v>
      </c>
      <c r="L202" s="13">
        <f t="shared" ref="L202:L266" si="112">SUM(D202:K202)</f>
        <v>9745.1999999999989</v>
      </c>
    </row>
    <row r="203" spans="1:12" ht="32.25" customHeight="1">
      <c r="A203" s="31"/>
      <c r="B203" s="65"/>
      <c r="C203" s="10" t="s">
        <v>20</v>
      </c>
      <c r="D203" s="18">
        <f>D338</f>
        <v>0</v>
      </c>
      <c r="E203" s="18">
        <f>E338</f>
        <v>0</v>
      </c>
      <c r="F203" s="18">
        <f>F338</f>
        <v>0</v>
      </c>
      <c r="G203" s="18">
        <f>G293</f>
        <v>0</v>
      </c>
      <c r="H203" s="19">
        <f>H293</f>
        <v>0</v>
      </c>
      <c r="I203" s="18">
        <f>I293</f>
        <v>1125.9000000000001</v>
      </c>
      <c r="J203" s="18">
        <f>J293</f>
        <v>0</v>
      </c>
      <c r="K203" s="18">
        <f>K293</f>
        <v>0</v>
      </c>
      <c r="L203" s="13">
        <f t="shared" si="112"/>
        <v>1125.9000000000001</v>
      </c>
    </row>
    <row r="204" spans="1:12" ht="31.5" customHeight="1">
      <c r="A204" s="31"/>
      <c r="B204" s="65"/>
      <c r="C204" s="10" t="s">
        <v>19</v>
      </c>
      <c r="D204" s="19">
        <f>D254+D266</f>
        <v>0</v>
      </c>
      <c r="E204" s="19">
        <f t="shared" ref="E204:J205" si="113">E254+E266</f>
        <v>0</v>
      </c>
      <c r="F204" s="19">
        <f t="shared" si="113"/>
        <v>0</v>
      </c>
      <c r="G204" s="19">
        <f t="shared" si="113"/>
        <v>0</v>
      </c>
      <c r="H204" s="19">
        <f t="shared" si="113"/>
        <v>0</v>
      </c>
      <c r="I204" s="19">
        <f t="shared" si="113"/>
        <v>0</v>
      </c>
      <c r="J204" s="19">
        <f t="shared" si="113"/>
        <v>0</v>
      </c>
      <c r="K204" s="19">
        <f>K254+K266</f>
        <v>0</v>
      </c>
      <c r="L204" s="13">
        <f t="shared" si="112"/>
        <v>0</v>
      </c>
    </row>
    <row r="205" spans="1:12" ht="16.5" customHeight="1">
      <c r="A205" s="31"/>
      <c r="B205" s="66"/>
      <c r="C205" s="10" t="s">
        <v>23</v>
      </c>
      <c r="D205" s="18">
        <f>D255+D267</f>
        <v>0</v>
      </c>
      <c r="E205" s="18">
        <f t="shared" si="113"/>
        <v>0</v>
      </c>
      <c r="F205" s="18">
        <f t="shared" si="113"/>
        <v>0</v>
      </c>
      <c r="G205" s="18">
        <f t="shared" si="113"/>
        <v>0</v>
      </c>
      <c r="H205" s="19">
        <f t="shared" si="113"/>
        <v>0</v>
      </c>
      <c r="I205" s="18">
        <f t="shared" si="113"/>
        <v>0</v>
      </c>
      <c r="J205" s="18">
        <f t="shared" si="113"/>
        <v>0</v>
      </c>
      <c r="K205" s="18">
        <f>K255+K267</f>
        <v>0</v>
      </c>
      <c r="L205" s="13">
        <f t="shared" si="112"/>
        <v>0</v>
      </c>
    </row>
    <row r="206" spans="1:12" ht="19.5" customHeight="1">
      <c r="A206" s="31"/>
      <c r="B206" s="64" t="s">
        <v>27</v>
      </c>
      <c r="C206" s="29" t="s">
        <v>15</v>
      </c>
      <c r="D206" s="11">
        <f>SUM(D207:D210)</f>
        <v>0</v>
      </c>
      <c r="E206" s="11">
        <f t="shared" ref="E206:J206" si="114">SUM(E207:E210)</f>
        <v>0</v>
      </c>
      <c r="F206" s="11">
        <f t="shared" si="114"/>
        <v>0</v>
      </c>
      <c r="G206" s="11">
        <f t="shared" si="114"/>
        <v>150</v>
      </c>
      <c r="H206" s="12">
        <f t="shared" si="114"/>
        <v>5526.3</v>
      </c>
      <c r="I206" s="11">
        <f t="shared" si="114"/>
        <v>5500</v>
      </c>
      <c r="J206" s="11">
        <f t="shared" si="114"/>
        <v>0</v>
      </c>
      <c r="K206" s="11">
        <f>SUM(K207:K210)</f>
        <v>0</v>
      </c>
      <c r="L206" s="13">
        <f t="shared" si="112"/>
        <v>11176.3</v>
      </c>
    </row>
    <row r="207" spans="1:12" ht="22.5" customHeight="1">
      <c r="A207" s="31"/>
      <c r="B207" s="65"/>
      <c r="C207" s="10" t="s">
        <v>18</v>
      </c>
      <c r="D207" s="18">
        <f>D297</f>
        <v>0</v>
      </c>
      <c r="E207" s="18">
        <f t="shared" ref="E207:J210" si="115">E297</f>
        <v>0</v>
      </c>
      <c r="F207" s="18">
        <f t="shared" si="115"/>
        <v>0</v>
      </c>
      <c r="G207" s="18">
        <f t="shared" si="115"/>
        <v>150</v>
      </c>
      <c r="H207" s="19">
        <f t="shared" si="115"/>
        <v>26.3</v>
      </c>
      <c r="I207" s="18">
        <f t="shared" si="115"/>
        <v>0</v>
      </c>
      <c r="J207" s="18">
        <f t="shared" si="115"/>
        <v>0</v>
      </c>
      <c r="K207" s="18">
        <f>K297</f>
        <v>0</v>
      </c>
      <c r="L207" s="13">
        <f t="shared" si="112"/>
        <v>176.3</v>
      </c>
    </row>
    <row r="208" spans="1:12" ht="28.5" customHeight="1">
      <c r="A208" s="31"/>
      <c r="B208" s="65"/>
      <c r="C208" s="10" t="s">
        <v>20</v>
      </c>
      <c r="D208" s="18">
        <f>D298</f>
        <v>0</v>
      </c>
      <c r="E208" s="18">
        <f t="shared" si="115"/>
        <v>0</v>
      </c>
      <c r="F208" s="18">
        <f t="shared" si="115"/>
        <v>0</v>
      </c>
      <c r="G208" s="18">
        <f t="shared" si="115"/>
        <v>0</v>
      </c>
      <c r="H208" s="19">
        <f t="shared" si="115"/>
        <v>5000</v>
      </c>
      <c r="I208" s="18">
        <f t="shared" si="115"/>
        <v>5000</v>
      </c>
      <c r="J208" s="18">
        <f t="shared" si="115"/>
        <v>0</v>
      </c>
      <c r="K208" s="18">
        <f>K298</f>
        <v>0</v>
      </c>
      <c r="L208" s="13">
        <f t="shared" si="112"/>
        <v>10000</v>
      </c>
    </row>
    <row r="209" spans="1:12" ht="35.25" customHeight="1">
      <c r="A209" s="31"/>
      <c r="B209" s="65"/>
      <c r="C209" s="10" t="s">
        <v>19</v>
      </c>
      <c r="D209" s="18">
        <f>D299</f>
        <v>0</v>
      </c>
      <c r="E209" s="18">
        <f t="shared" si="115"/>
        <v>0</v>
      </c>
      <c r="F209" s="18">
        <f t="shared" si="115"/>
        <v>0</v>
      </c>
      <c r="G209" s="18">
        <f t="shared" si="115"/>
        <v>0</v>
      </c>
      <c r="H209" s="19">
        <f t="shared" si="115"/>
        <v>500</v>
      </c>
      <c r="I209" s="18">
        <f t="shared" si="115"/>
        <v>500</v>
      </c>
      <c r="J209" s="18">
        <f t="shared" si="115"/>
        <v>0</v>
      </c>
      <c r="K209" s="18">
        <f>K299</f>
        <v>0</v>
      </c>
      <c r="L209" s="13">
        <f t="shared" si="112"/>
        <v>1000</v>
      </c>
    </row>
    <row r="210" spans="1:12" ht="18.75" customHeight="1">
      <c r="A210" s="31"/>
      <c r="B210" s="66"/>
      <c r="C210" s="10" t="s">
        <v>23</v>
      </c>
      <c r="D210" s="18">
        <f>D300</f>
        <v>0</v>
      </c>
      <c r="E210" s="18">
        <f t="shared" si="115"/>
        <v>0</v>
      </c>
      <c r="F210" s="18">
        <f t="shared" si="115"/>
        <v>0</v>
      </c>
      <c r="G210" s="18">
        <f t="shared" si="115"/>
        <v>0</v>
      </c>
      <c r="H210" s="19">
        <f t="shared" si="115"/>
        <v>0</v>
      </c>
      <c r="I210" s="18">
        <f t="shared" si="115"/>
        <v>0</v>
      </c>
      <c r="J210" s="18">
        <f t="shared" si="115"/>
        <v>0</v>
      </c>
      <c r="K210" s="18">
        <f>K300</f>
        <v>0</v>
      </c>
      <c r="L210" s="13">
        <f t="shared" si="112"/>
        <v>0</v>
      </c>
    </row>
    <row r="211" spans="1:12" ht="13.5" customHeight="1">
      <c r="A211" s="31"/>
      <c r="B211" s="64" t="s">
        <v>53</v>
      </c>
      <c r="C211" s="29" t="s">
        <v>15</v>
      </c>
      <c r="D211" s="11">
        <f>SUM(D212:D214)</f>
        <v>0</v>
      </c>
      <c r="E211" s="11">
        <f t="shared" ref="E211:J211" si="116">SUM(E212:E214)</f>
        <v>0</v>
      </c>
      <c r="F211" s="11">
        <f t="shared" si="116"/>
        <v>318.3</v>
      </c>
      <c r="G211" s="11">
        <f t="shared" si="116"/>
        <v>0</v>
      </c>
      <c r="H211" s="12">
        <f t="shared" si="116"/>
        <v>0</v>
      </c>
      <c r="I211" s="11">
        <f t="shared" si="116"/>
        <v>0</v>
      </c>
      <c r="J211" s="11">
        <f t="shared" si="116"/>
        <v>0</v>
      </c>
      <c r="K211" s="11">
        <f>SUM(K212:K214)</f>
        <v>0</v>
      </c>
      <c r="L211" s="13">
        <f t="shared" si="112"/>
        <v>318.3</v>
      </c>
    </row>
    <row r="212" spans="1:12" ht="15.6" customHeight="1">
      <c r="A212" s="31"/>
      <c r="B212" s="65"/>
      <c r="C212" s="10" t="s">
        <v>18</v>
      </c>
      <c r="D212" s="18">
        <f>D241</f>
        <v>0</v>
      </c>
      <c r="E212" s="18">
        <f t="shared" ref="E212:J214" si="117">E241</f>
        <v>0</v>
      </c>
      <c r="F212" s="18">
        <f t="shared" si="117"/>
        <v>318.3</v>
      </c>
      <c r="G212" s="18">
        <f t="shared" si="117"/>
        <v>0</v>
      </c>
      <c r="H212" s="19">
        <f t="shared" si="117"/>
        <v>0</v>
      </c>
      <c r="I212" s="18">
        <f t="shared" si="117"/>
        <v>0</v>
      </c>
      <c r="J212" s="18">
        <f t="shared" si="117"/>
        <v>0</v>
      </c>
      <c r="K212" s="18">
        <f>K241</f>
        <v>0</v>
      </c>
      <c r="L212" s="13">
        <f t="shared" si="112"/>
        <v>318.3</v>
      </c>
    </row>
    <row r="213" spans="1:12" ht="35.25" customHeight="1">
      <c r="A213" s="31"/>
      <c r="B213" s="65"/>
      <c r="C213" s="10" t="s">
        <v>19</v>
      </c>
      <c r="D213" s="18">
        <f>D242</f>
        <v>0</v>
      </c>
      <c r="E213" s="18">
        <f t="shared" si="117"/>
        <v>0</v>
      </c>
      <c r="F213" s="18">
        <f t="shared" si="117"/>
        <v>0</v>
      </c>
      <c r="G213" s="18">
        <f t="shared" si="117"/>
        <v>0</v>
      </c>
      <c r="H213" s="19">
        <f t="shared" si="117"/>
        <v>0</v>
      </c>
      <c r="I213" s="18">
        <f t="shared" si="117"/>
        <v>0</v>
      </c>
      <c r="J213" s="18">
        <f t="shared" si="117"/>
        <v>0</v>
      </c>
      <c r="K213" s="18">
        <f>K242</f>
        <v>0</v>
      </c>
      <c r="L213" s="13">
        <f t="shared" si="112"/>
        <v>0</v>
      </c>
    </row>
    <row r="214" spans="1:12" ht="16.5" customHeight="1">
      <c r="A214" s="31"/>
      <c r="B214" s="66"/>
      <c r="C214" s="10" t="s">
        <v>23</v>
      </c>
      <c r="D214" s="18">
        <f>D243</f>
        <v>0</v>
      </c>
      <c r="E214" s="18">
        <f t="shared" si="117"/>
        <v>0</v>
      </c>
      <c r="F214" s="18">
        <f t="shared" si="117"/>
        <v>0</v>
      </c>
      <c r="G214" s="18">
        <f t="shared" si="117"/>
        <v>0</v>
      </c>
      <c r="H214" s="19">
        <f t="shared" si="117"/>
        <v>0</v>
      </c>
      <c r="I214" s="18">
        <f t="shared" si="117"/>
        <v>0</v>
      </c>
      <c r="J214" s="18">
        <f t="shared" si="117"/>
        <v>0</v>
      </c>
      <c r="K214" s="18">
        <f>K243</f>
        <v>0</v>
      </c>
      <c r="L214" s="13">
        <f t="shared" si="112"/>
        <v>0</v>
      </c>
    </row>
    <row r="215" spans="1:12" ht="15" customHeight="1">
      <c r="A215" s="27" t="s">
        <v>54</v>
      </c>
      <c r="B215" s="46" t="s">
        <v>17</v>
      </c>
      <c r="C215" s="10" t="s">
        <v>15</v>
      </c>
      <c r="D215" s="32">
        <f t="shared" ref="D215:J215" si="118">SUM(D216:D218)</f>
        <v>160</v>
      </c>
      <c r="E215" s="32">
        <f t="shared" si="118"/>
        <v>100</v>
      </c>
      <c r="F215" s="32">
        <f t="shared" si="118"/>
        <v>463.3</v>
      </c>
      <c r="G215" s="32">
        <f t="shared" si="118"/>
        <v>123.9</v>
      </c>
      <c r="H215" s="13">
        <f t="shared" si="118"/>
        <v>123.9</v>
      </c>
      <c r="I215" s="32">
        <f t="shared" si="118"/>
        <v>374</v>
      </c>
      <c r="J215" s="32">
        <f t="shared" si="118"/>
        <v>374</v>
      </c>
      <c r="K215" s="32">
        <f>SUM(K216:K218)</f>
        <v>374</v>
      </c>
      <c r="L215" s="13">
        <f t="shared" si="112"/>
        <v>2093.1</v>
      </c>
    </row>
    <row r="216" spans="1:12" ht="16.5" customHeight="1">
      <c r="A216" s="41" t="s">
        <v>55</v>
      </c>
      <c r="B216" s="46"/>
      <c r="C216" s="10" t="s">
        <v>18</v>
      </c>
      <c r="D216" s="33">
        <f t="shared" ref="D216:E218" si="119">D220+D224+D233+D237</f>
        <v>160</v>
      </c>
      <c r="E216" s="33">
        <f t="shared" si="119"/>
        <v>100</v>
      </c>
      <c r="F216" s="33">
        <f>F220+F224+F233+F237+F241</f>
        <v>463.3</v>
      </c>
      <c r="G216" s="33">
        <f>G220+G224+G233+G237+G241</f>
        <v>123.9</v>
      </c>
      <c r="H216" s="34">
        <f>H220+H224+H228+H233+H237+H241</f>
        <v>123.9</v>
      </c>
      <c r="I216" s="33">
        <f>I220+I224+I228+I233+I237+I241</f>
        <v>350</v>
      </c>
      <c r="J216" s="33">
        <f>J220+J224+J228+J233+J237+J241</f>
        <v>350</v>
      </c>
      <c r="K216" s="33">
        <f>K220+K224+K228+K233+K237+K241</f>
        <v>350</v>
      </c>
      <c r="L216" s="13">
        <f t="shared" si="112"/>
        <v>2021.1</v>
      </c>
    </row>
    <row r="217" spans="1:12" ht="33" customHeight="1">
      <c r="A217" s="41"/>
      <c r="B217" s="46"/>
      <c r="C217" s="10" t="s">
        <v>19</v>
      </c>
      <c r="D217" s="33">
        <f t="shared" si="119"/>
        <v>0</v>
      </c>
      <c r="E217" s="33">
        <f t="shared" si="119"/>
        <v>0</v>
      </c>
      <c r="F217" s="33">
        <f>F221+F225+F234+F238+F242</f>
        <v>0</v>
      </c>
      <c r="G217" s="33">
        <f>G221+G225+G234+G238+G242</f>
        <v>0</v>
      </c>
      <c r="H217" s="34">
        <f>H221+H225+H234+H238+H242</f>
        <v>0</v>
      </c>
      <c r="I217" s="33">
        <f>I221+I225+I234+I238+I242</f>
        <v>0</v>
      </c>
      <c r="J217" s="33">
        <f>J221+J225+J234+J238+J242</f>
        <v>0</v>
      </c>
      <c r="K217" s="33">
        <f>K221+K225+K234+K238+K242</f>
        <v>0</v>
      </c>
      <c r="L217" s="13">
        <f t="shared" si="112"/>
        <v>0</v>
      </c>
    </row>
    <row r="218" spans="1:12" ht="18" customHeight="1">
      <c r="A218" s="41"/>
      <c r="B218" s="46"/>
      <c r="C218" s="10" t="s">
        <v>23</v>
      </c>
      <c r="D218" s="33">
        <f t="shared" si="119"/>
        <v>0</v>
      </c>
      <c r="E218" s="33">
        <f t="shared" si="119"/>
        <v>0</v>
      </c>
      <c r="F218" s="33">
        <f t="shared" ref="F218:K218" si="120">F222+F235+F239+F243</f>
        <v>0</v>
      </c>
      <c r="G218" s="33">
        <f t="shared" si="120"/>
        <v>0</v>
      </c>
      <c r="H218" s="34">
        <f t="shared" si="120"/>
        <v>0</v>
      </c>
      <c r="I218" s="33">
        <f t="shared" si="120"/>
        <v>24</v>
      </c>
      <c r="J218" s="33">
        <f t="shared" si="120"/>
        <v>24</v>
      </c>
      <c r="K218" s="33">
        <f t="shared" si="120"/>
        <v>24</v>
      </c>
      <c r="L218" s="13">
        <f t="shared" si="112"/>
        <v>72</v>
      </c>
    </row>
    <row r="219" spans="1:12" ht="16.899999999999999" customHeight="1">
      <c r="A219" s="41"/>
      <c r="B219" s="46" t="s">
        <v>56</v>
      </c>
      <c r="C219" s="10" t="s">
        <v>15</v>
      </c>
      <c r="D219" s="13">
        <f t="shared" ref="D219:I219" si="121">SUM(D220:D222)</f>
        <v>100</v>
      </c>
      <c r="E219" s="13">
        <f t="shared" si="121"/>
        <v>100</v>
      </c>
      <c r="F219" s="13">
        <f t="shared" si="121"/>
        <v>100</v>
      </c>
      <c r="G219" s="13">
        <f t="shared" si="121"/>
        <v>123.9</v>
      </c>
      <c r="H219" s="13">
        <f t="shared" si="121"/>
        <v>123.9</v>
      </c>
      <c r="I219" s="13">
        <f t="shared" si="121"/>
        <v>150</v>
      </c>
      <c r="J219" s="13">
        <f>SUM(J220:J222)</f>
        <v>150</v>
      </c>
      <c r="K219" s="13">
        <f>SUM(K220:K222)</f>
        <v>150</v>
      </c>
      <c r="L219" s="13">
        <f t="shared" si="112"/>
        <v>997.8</v>
      </c>
    </row>
    <row r="220" spans="1:12" ht="16.5" customHeight="1">
      <c r="A220" s="41"/>
      <c r="B220" s="46"/>
      <c r="C220" s="10" t="s">
        <v>18</v>
      </c>
      <c r="D220" s="34">
        <f>165-20-35-10</f>
        <v>100</v>
      </c>
      <c r="E220" s="34">
        <v>100</v>
      </c>
      <c r="F220" s="19">
        <v>100</v>
      </c>
      <c r="G220" s="19">
        <v>123.9</v>
      </c>
      <c r="H220" s="19">
        <v>123.9</v>
      </c>
      <c r="I220" s="19">
        <v>150</v>
      </c>
      <c r="J220" s="19">
        <v>150</v>
      </c>
      <c r="K220" s="19">
        <v>150</v>
      </c>
      <c r="L220" s="13">
        <f t="shared" si="112"/>
        <v>997.8</v>
      </c>
    </row>
    <row r="221" spans="1:12" ht="30.75" customHeight="1">
      <c r="A221" s="41"/>
      <c r="B221" s="46"/>
      <c r="C221" s="10" t="s">
        <v>19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13">
        <f t="shared" si="112"/>
        <v>0</v>
      </c>
    </row>
    <row r="222" spans="1:12" ht="19.5" customHeight="1">
      <c r="A222" s="41"/>
      <c r="B222" s="46"/>
      <c r="C222" s="10" t="s">
        <v>23</v>
      </c>
      <c r="D222" s="34">
        <v>0</v>
      </c>
      <c r="E222" s="34">
        <v>0</v>
      </c>
      <c r="F222" s="34">
        <v>0</v>
      </c>
      <c r="G222" s="34">
        <v>0</v>
      </c>
      <c r="H222" s="34">
        <v>0</v>
      </c>
      <c r="I222" s="34">
        <v>0</v>
      </c>
      <c r="J222" s="34">
        <v>0</v>
      </c>
      <c r="K222" s="34">
        <v>0</v>
      </c>
      <c r="L222" s="13">
        <f t="shared" si="112"/>
        <v>0</v>
      </c>
    </row>
    <row r="223" spans="1:12" ht="16.899999999999999" customHeight="1">
      <c r="A223" s="41"/>
      <c r="B223" s="46" t="s">
        <v>29</v>
      </c>
      <c r="C223" s="29" t="s">
        <v>15</v>
      </c>
      <c r="D223" s="12">
        <f t="shared" ref="D223:I223" si="122">SUM(D224:D226)</f>
        <v>10</v>
      </c>
      <c r="E223" s="12">
        <f t="shared" si="122"/>
        <v>0</v>
      </c>
      <c r="F223" s="12">
        <f t="shared" si="122"/>
        <v>0</v>
      </c>
      <c r="G223" s="12">
        <f t="shared" si="122"/>
        <v>0</v>
      </c>
      <c r="H223" s="12">
        <f t="shared" si="122"/>
        <v>0</v>
      </c>
      <c r="I223" s="12">
        <f t="shared" si="122"/>
        <v>0</v>
      </c>
      <c r="J223" s="12">
        <f>SUM(J224:J226)</f>
        <v>0</v>
      </c>
      <c r="K223" s="12">
        <f>SUM(K224:K226)</f>
        <v>0</v>
      </c>
      <c r="L223" s="13">
        <f t="shared" si="112"/>
        <v>10</v>
      </c>
    </row>
    <row r="224" spans="1:12" ht="18.75" customHeight="1">
      <c r="A224" s="41"/>
      <c r="B224" s="46"/>
      <c r="C224" s="10" t="s">
        <v>18</v>
      </c>
      <c r="D224" s="19">
        <f>10</f>
        <v>10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3">
        <f t="shared" si="112"/>
        <v>10</v>
      </c>
    </row>
    <row r="225" spans="1:12" ht="35.25" customHeight="1">
      <c r="A225" s="41"/>
      <c r="B225" s="46"/>
      <c r="C225" s="10" t="s">
        <v>19</v>
      </c>
      <c r="D225" s="19"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3">
        <f t="shared" si="112"/>
        <v>0</v>
      </c>
    </row>
    <row r="226" spans="1:12" ht="16.899999999999999" customHeight="1">
      <c r="A226" s="41"/>
      <c r="B226" s="46"/>
      <c r="C226" s="10" t="s">
        <v>23</v>
      </c>
      <c r="D226" s="19">
        <f t="shared" ref="D226:I226" si="123">D263</f>
        <v>0</v>
      </c>
      <c r="E226" s="19">
        <f t="shared" si="123"/>
        <v>0</v>
      </c>
      <c r="F226" s="19">
        <f t="shared" si="123"/>
        <v>0</v>
      </c>
      <c r="G226" s="19">
        <f t="shared" si="123"/>
        <v>0</v>
      </c>
      <c r="H226" s="19">
        <f t="shared" si="123"/>
        <v>0</v>
      </c>
      <c r="I226" s="19">
        <f t="shared" si="123"/>
        <v>0</v>
      </c>
      <c r="J226" s="19">
        <f>J263</f>
        <v>0</v>
      </c>
      <c r="K226" s="19">
        <f>K263</f>
        <v>0</v>
      </c>
      <c r="L226" s="13">
        <f t="shared" si="112"/>
        <v>0</v>
      </c>
    </row>
    <row r="227" spans="1:12" ht="15.75" customHeight="1">
      <c r="A227" s="41"/>
      <c r="B227" s="46" t="s">
        <v>57</v>
      </c>
      <c r="C227" s="29" t="s">
        <v>15</v>
      </c>
      <c r="D227" s="12">
        <f t="shared" ref="D227:I227" si="124">SUM(D228:D231)</f>
        <v>0</v>
      </c>
      <c r="E227" s="12">
        <f t="shared" si="124"/>
        <v>0</v>
      </c>
      <c r="F227" s="12">
        <f t="shared" si="124"/>
        <v>0</v>
      </c>
      <c r="G227" s="12">
        <f t="shared" si="124"/>
        <v>0</v>
      </c>
      <c r="H227" s="12">
        <f t="shared" si="124"/>
        <v>0</v>
      </c>
      <c r="I227" s="12">
        <f t="shared" si="124"/>
        <v>0</v>
      </c>
      <c r="J227" s="12">
        <f>SUM(J228:J231)</f>
        <v>0</v>
      </c>
      <c r="K227" s="12">
        <f>SUM(K228:K231)</f>
        <v>0</v>
      </c>
      <c r="L227" s="13">
        <f t="shared" si="112"/>
        <v>0</v>
      </c>
    </row>
    <row r="228" spans="1:12" ht="16.899999999999999" customHeight="1">
      <c r="A228" s="41"/>
      <c r="B228" s="46"/>
      <c r="C228" s="10" t="s">
        <v>18</v>
      </c>
      <c r="D228" s="19">
        <v>0</v>
      </c>
      <c r="E228" s="19">
        <v>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3">
        <f t="shared" si="112"/>
        <v>0</v>
      </c>
    </row>
    <row r="229" spans="1:12" ht="16.899999999999999" hidden="1" customHeight="1">
      <c r="A229" s="41"/>
      <c r="B229" s="46"/>
      <c r="C229" s="10"/>
      <c r="D229" s="19"/>
      <c r="E229" s="19"/>
      <c r="F229" s="19"/>
      <c r="G229" s="19"/>
      <c r="H229" s="19"/>
      <c r="I229" s="19"/>
      <c r="J229" s="19"/>
      <c r="K229" s="19"/>
      <c r="L229" s="13">
        <f t="shared" si="112"/>
        <v>0</v>
      </c>
    </row>
    <row r="230" spans="1:12" ht="36" customHeight="1">
      <c r="A230" s="41"/>
      <c r="B230" s="46"/>
      <c r="C230" s="10" t="s">
        <v>19</v>
      </c>
      <c r="D230" s="19">
        <v>0</v>
      </c>
      <c r="E230" s="19">
        <v>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3">
        <f t="shared" si="112"/>
        <v>0</v>
      </c>
    </row>
    <row r="231" spans="1:12" ht="16.899999999999999" customHeight="1">
      <c r="A231" s="41"/>
      <c r="B231" s="46"/>
      <c r="C231" s="10" t="s">
        <v>23</v>
      </c>
      <c r="D231" s="19">
        <f t="shared" ref="D231:I231" si="125">D267</f>
        <v>0</v>
      </c>
      <c r="E231" s="19">
        <f t="shared" si="125"/>
        <v>0</v>
      </c>
      <c r="F231" s="19">
        <f t="shared" si="125"/>
        <v>0</v>
      </c>
      <c r="G231" s="19">
        <f t="shared" si="125"/>
        <v>0</v>
      </c>
      <c r="H231" s="19">
        <f t="shared" si="125"/>
        <v>0</v>
      </c>
      <c r="I231" s="19">
        <f t="shared" si="125"/>
        <v>0</v>
      </c>
      <c r="J231" s="19">
        <f>J267</f>
        <v>0</v>
      </c>
      <c r="K231" s="19">
        <f>K267</f>
        <v>0</v>
      </c>
      <c r="L231" s="13">
        <f t="shared" si="112"/>
        <v>0</v>
      </c>
    </row>
    <row r="232" spans="1:12" ht="15" customHeight="1">
      <c r="A232" s="41"/>
      <c r="B232" s="46" t="s">
        <v>32</v>
      </c>
      <c r="C232" s="29" t="s">
        <v>15</v>
      </c>
      <c r="D232" s="12">
        <f t="shared" ref="D232:I232" si="126">SUM(D233:D235)</f>
        <v>20</v>
      </c>
      <c r="E232" s="12">
        <f t="shared" si="126"/>
        <v>0</v>
      </c>
      <c r="F232" s="12">
        <f t="shared" si="126"/>
        <v>45</v>
      </c>
      <c r="G232" s="12">
        <f t="shared" si="126"/>
        <v>0</v>
      </c>
      <c r="H232" s="12">
        <f t="shared" si="126"/>
        <v>0</v>
      </c>
      <c r="I232" s="12">
        <f t="shared" si="126"/>
        <v>0</v>
      </c>
      <c r="J232" s="12">
        <f>SUM(J233:J235)</f>
        <v>0</v>
      </c>
      <c r="K232" s="12">
        <f>SUM(K233:K235)</f>
        <v>0</v>
      </c>
      <c r="L232" s="13">
        <f t="shared" si="112"/>
        <v>65</v>
      </c>
    </row>
    <row r="233" spans="1:12" ht="18" customHeight="1">
      <c r="A233" s="41"/>
      <c r="B233" s="46"/>
      <c r="C233" s="10" t="s">
        <v>18</v>
      </c>
      <c r="D233" s="19">
        <f>0+20</f>
        <v>20</v>
      </c>
      <c r="E233" s="19">
        <v>0</v>
      </c>
      <c r="F233" s="19">
        <f>45</f>
        <v>45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3">
        <f t="shared" si="112"/>
        <v>65</v>
      </c>
    </row>
    <row r="234" spans="1:12" ht="33" customHeight="1">
      <c r="A234" s="41"/>
      <c r="B234" s="46"/>
      <c r="C234" s="10" t="s">
        <v>19</v>
      </c>
      <c r="D234" s="19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3">
        <f t="shared" si="112"/>
        <v>0</v>
      </c>
    </row>
    <row r="235" spans="1:12" ht="19.5" customHeight="1">
      <c r="A235" s="41"/>
      <c r="B235" s="46"/>
      <c r="C235" s="10" t="s">
        <v>23</v>
      </c>
      <c r="D235" s="18">
        <v>0</v>
      </c>
      <c r="E235" s="18">
        <v>0</v>
      </c>
      <c r="F235" s="18">
        <v>0</v>
      </c>
      <c r="G235" s="18">
        <v>0</v>
      </c>
      <c r="H235" s="19">
        <v>0</v>
      </c>
      <c r="I235" s="18">
        <v>0</v>
      </c>
      <c r="J235" s="18">
        <v>0</v>
      </c>
      <c r="K235" s="18">
        <v>0</v>
      </c>
      <c r="L235" s="13">
        <f t="shared" si="112"/>
        <v>0</v>
      </c>
    </row>
    <row r="236" spans="1:12" ht="17.25" customHeight="1">
      <c r="A236" s="41"/>
      <c r="B236" s="61" t="s">
        <v>51</v>
      </c>
      <c r="C236" s="29" t="s">
        <v>15</v>
      </c>
      <c r="D236" s="11">
        <f t="shared" ref="D236:I236" si="127">SUM(D237:D239)</f>
        <v>30</v>
      </c>
      <c r="E236" s="11">
        <f t="shared" si="127"/>
        <v>0</v>
      </c>
      <c r="F236" s="11">
        <f t="shared" si="127"/>
        <v>0</v>
      </c>
      <c r="G236" s="11">
        <f t="shared" si="127"/>
        <v>0</v>
      </c>
      <c r="H236" s="12">
        <f t="shared" si="127"/>
        <v>0</v>
      </c>
      <c r="I236" s="11">
        <f t="shared" si="127"/>
        <v>224</v>
      </c>
      <c r="J236" s="11">
        <f>SUM(J237:J239)</f>
        <v>224</v>
      </c>
      <c r="K236" s="11">
        <f>SUM(K237:K239)</f>
        <v>224</v>
      </c>
      <c r="L236" s="13">
        <f t="shared" si="112"/>
        <v>702</v>
      </c>
    </row>
    <row r="237" spans="1:12" ht="18" customHeight="1">
      <c r="A237" s="41"/>
      <c r="B237" s="62"/>
      <c r="C237" s="10" t="s">
        <v>18</v>
      </c>
      <c r="D237" s="18">
        <v>30</v>
      </c>
      <c r="E237" s="18">
        <v>0</v>
      </c>
      <c r="F237" s="18">
        <v>0</v>
      </c>
      <c r="G237" s="18">
        <v>0</v>
      </c>
      <c r="H237" s="19">
        <v>0</v>
      </c>
      <c r="I237" s="18">
        <v>200</v>
      </c>
      <c r="J237" s="18">
        <v>200</v>
      </c>
      <c r="K237" s="18">
        <v>200</v>
      </c>
      <c r="L237" s="13">
        <f t="shared" si="112"/>
        <v>630</v>
      </c>
    </row>
    <row r="238" spans="1:12" ht="30" customHeight="1">
      <c r="A238" s="41"/>
      <c r="B238" s="62"/>
      <c r="C238" s="10" t="s">
        <v>19</v>
      </c>
      <c r="D238" s="18">
        <v>0</v>
      </c>
      <c r="E238" s="18">
        <v>0</v>
      </c>
      <c r="F238" s="18">
        <v>0</v>
      </c>
      <c r="G238" s="18">
        <v>0</v>
      </c>
      <c r="H238" s="19">
        <v>0</v>
      </c>
      <c r="I238" s="18">
        <v>0</v>
      </c>
      <c r="J238" s="18">
        <v>0</v>
      </c>
      <c r="K238" s="18">
        <v>0</v>
      </c>
      <c r="L238" s="13">
        <f t="shared" si="112"/>
        <v>0</v>
      </c>
    </row>
    <row r="239" spans="1:12" ht="18" customHeight="1">
      <c r="A239" s="41"/>
      <c r="B239" s="63"/>
      <c r="C239" s="10" t="s">
        <v>23</v>
      </c>
      <c r="D239" s="18">
        <v>0</v>
      </c>
      <c r="E239" s="18">
        <f>E366</f>
        <v>0</v>
      </c>
      <c r="F239" s="18">
        <f>F366</f>
        <v>0</v>
      </c>
      <c r="G239" s="18">
        <f>G366</f>
        <v>0</v>
      </c>
      <c r="H239" s="19">
        <v>0</v>
      </c>
      <c r="I239" s="18">
        <v>24</v>
      </c>
      <c r="J239" s="18">
        <v>24</v>
      </c>
      <c r="K239" s="18">
        <v>24</v>
      </c>
      <c r="L239" s="13">
        <f t="shared" si="112"/>
        <v>72</v>
      </c>
    </row>
    <row r="240" spans="1:12" ht="18" customHeight="1">
      <c r="A240" s="41"/>
      <c r="B240" s="55" t="s">
        <v>53</v>
      </c>
      <c r="C240" s="10" t="s">
        <v>15</v>
      </c>
      <c r="D240" s="33">
        <f t="shared" ref="D240:I240" si="128">SUM(D241:D243)</f>
        <v>0</v>
      </c>
      <c r="E240" s="33">
        <f t="shared" si="128"/>
        <v>0</v>
      </c>
      <c r="F240" s="33">
        <f t="shared" si="128"/>
        <v>318.3</v>
      </c>
      <c r="G240" s="33">
        <f t="shared" si="128"/>
        <v>0</v>
      </c>
      <c r="H240" s="34">
        <f t="shared" si="128"/>
        <v>0</v>
      </c>
      <c r="I240" s="33">
        <f t="shared" si="128"/>
        <v>0</v>
      </c>
      <c r="J240" s="33">
        <f>SUM(J241:J243)</f>
        <v>0</v>
      </c>
      <c r="K240" s="33">
        <f>SUM(K241:K243)</f>
        <v>0</v>
      </c>
      <c r="L240" s="13">
        <f t="shared" si="112"/>
        <v>318.3</v>
      </c>
    </row>
    <row r="241" spans="1:12" ht="18" customHeight="1">
      <c r="A241" s="41"/>
      <c r="B241" s="56"/>
      <c r="C241" s="10" t="s">
        <v>18</v>
      </c>
      <c r="D241" s="33">
        <v>0</v>
      </c>
      <c r="E241" s="33">
        <v>0</v>
      </c>
      <c r="F241" s="33">
        <v>318.3</v>
      </c>
      <c r="G241" s="33">
        <v>0</v>
      </c>
      <c r="H241" s="34">
        <v>0</v>
      </c>
      <c r="I241" s="33">
        <v>0</v>
      </c>
      <c r="J241" s="33">
        <v>0</v>
      </c>
      <c r="K241" s="33">
        <v>0</v>
      </c>
      <c r="L241" s="13">
        <f t="shared" si="112"/>
        <v>318.3</v>
      </c>
    </row>
    <row r="242" spans="1:12" ht="28.9" customHeight="1">
      <c r="A242" s="41"/>
      <c r="B242" s="56"/>
      <c r="C242" s="10" t="s">
        <v>19</v>
      </c>
      <c r="D242" s="33">
        <v>0</v>
      </c>
      <c r="E242" s="33">
        <v>0</v>
      </c>
      <c r="F242" s="33">
        <v>0</v>
      </c>
      <c r="G242" s="33">
        <v>0</v>
      </c>
      <c r="H242" s="34">
        <v>0</v>
      </c>
      <c r="I242" s="33">
        <v>0</v>
      </c>
      <c r="J242" s="33">
        <v>0</v>
      </c>
      <c r="K242" s="33">
        <v>0</v>
      </c>
      <c r="L242" s="13">
        <f t="shared" si="112"/>
        <v>0</v>
      </c>
    </row>
    <row r="243" spans="1:12" ht="18" customHeight="1">
      <c r="A243" s="41"/>
      <c r="B243" s="57"/>
      <c r="C243" s="10" t="s">
        <v>23</v>
      </c>
      <c r="D243" s="33">
        <v>0</v>
      </c>
      <c r="E243" s="33">
        <v>0</v>
      </c>
      <c r="F243" s="33">
        <v>0</v>
      </c>
      <c r="G243" s="33">
        <v>0</v>
      </c>
      <c r="H243" s="34">
        <v>0</v>
      </c>
      <c r="I243" s="33">
        <v>0</v>
      </c>
      <c r="J243" s="33">
        <v>0</v>
      </c>
      <c r="K243" s="33">
        <v>0</v>
      </c>
      <c r="L243" s="13">
        <f t="shared" si="112"/>
        <v>0</v>
      </c>
    </row>
    <row r="244" spans="1:12" ht="15.75" customHeight="1">
      <c r="A244" s="27" t="s">
        <v>58</v>
      </c>
      <c r="B244" s="46" t="s">
        <v>17</v>
      </c>
      <c r="C244" s="29" t="s">
        <v>15</v>
      </c>
      <c r="D244" s="35">
        <f t="shared" ref="D244:I244" si="129">D245+D246+D247</f>
        <v>857.69999999999993</v>
      </c>
      <c r="E244" s="35">
        <f t="shared" si="129"/>
        <v>1136.3</v>
      </c>
      <c r="F244" s="35">
        <f t="shared" si="129"/>
        <v>1163.3</v>
      </c>
      <c r="G244" s="35">
        <f t="shared" si="129"/>
        <v>1180.5</v>
      </c>
      <c r="H244" s="36">
        <f t="shared" si="129"/>
        <v>1670.5</v>
      </c>
      <c r="I244" s="35">
        <f t="shared" si="129"/>
        <v>1652.8000000000002</v>
      </c>
      <c r="J244" s="35">
        <f>J245+J246+J247</f>
        <v>1417.8000000000002</v>
      </c>
      <c r="K244" s="35">
        <f>K245+K246+K247</f>
        <v>1417.8000000000002</v>
      </c>
      <c r="L244" s="13">
        <f t="shared" si="112"/>
        <v>10496.7</v>
      </c>
    </row>
    <row r="245" spans="1:12" ht="18" customHeight="1">
      <c r="A245" s="41" t="s">
        <v>59</v>
      </c>
      <c r="B245" s="46"/>
      <c r="C245" s="10" t="s">
        <v>18</v>
      </c>
      <c r="D245" s="18">
        <f t="shared" ref="D245:K247" si="130">D249+D253</f>
        <v>857.69999999999993</v>
      </c>
      <c r="E245" s="18">
        <f t="shared" si="130"/>
        <v>1136.3</v>
      </c>
      <c r="F245" s="18">
        <f t="shared" si="130"/>
        <v>1163.3</v>
      </c>
      <c r="G245" s="18">
        <f t="shared" si="130"/>
        <v>1180.5</v>
      </c>
      <c r="H245" s="19">
        <f t="shared" si="130"/>
        <v>1670.5</v>
      </c>
      <c r="I245" s="18">
        <f t="shared" si="130"/>
        <v>1652.8000000000002</v>
      </c>
      <c r="J245" s="18">
        <f t="shared" si="130"/>
        <v>1417.8000000000002</v>
      </c>
      <c r="K245" s="18">
        <f t="shared" si="130"/>
        <v>1417.8000000000002</v>
      </c>
      <c r="L245" s="13">
        <f t="shared" si="112"/>
        <v>10496.7</v>
      </c>
    </row>
    <row r="246" spans="1:12" ht="31.5" customHeight="1">
      <c r="A246" s="41"/>
      <c r="B246" s="46"/>
      <c r="C246" s="10" t="s">
        <v>19</v>
      </c>
      <c r="D246" s="18">
        <f t="shared" si="130"/>
        <v>0</v>
      </c>
      <c r="E246" s="18">
        <f t="shared" si="130"/>
        <v>0</v>
      </c>
      <c r="F246" s="18">
        <f t="shared" si="130"/>
        <v>0</v>
      </c>
      <c r="G246" s="18">
        <f t="shared" si="130"/>
        <v>0</v>
      </c>
      <c r="H246" s="19">
        <f t="shared" si="130"/>
        <v>0</v>
      </c>
      <c r="I246" s="18">
        <f t="shared" si="130"/>
        <v>0</v>
      </c>
      <c r="J246" s="18">
        <f t="shared" si="130"/>
        <v>0</v>
      </c>
      <c r="K246" s="18">
        <f t="shared" si="130"/>
        <v>0</v>
      </c>
      <c r="L246" s="13">
        <f t="shared" si="112"/>
        <v>0</v>
      </c>
    </row>
    <row r="247" spans="1:12" ht="17.25" customHeight="1">
      <c r="A247" s="41"/>
      <c r="B247" s="46"/>
      <c r="C247" s="10" t="s">
        <v>23</v>
      </c>
      <c r="D247" s="18">
        <f t="shared" si="130"/>
        <v>0</v>
      </c>
      <c r="E247" s="18">
        <f t="shared" si="130"/>
        <v>0</v>
      </c>
      <c r="F247" s="18">
        <f t="shared" si="130"/>
        <v>0</v>
      </c>
      <c r="G247" s="18">
        <f t="shared" si="130"/>
        <v>0</v>
      </c>
      <c r="H247" s="19">
        <f t="shared" si="130"/>
        <v>0</v>
      </c>
      <c r="I247" s="18">
        <f t="shared" si="130"/>
        <v>0</v>
      </c>
      <c r="J247" s="18">
        <f t="shared" si="130"/>
        <v>0</v>
      </c>
      <c r="K247" s="18">
        <f t="shared" si="130"/>
        <v>0</v>
      </c>
      <c r="L247" s="13">
        <f t="shared" si="112"/>
        <v>0</v>
      </c>
    </row>
    <row r="248" spans="1:12" ht="16.5" customHeight="1">
      <c r="A248" s="41"/>
      <c r="B248" s="46" t="s">
        <v>56</v>
      </c>
      <c r="C248" s="10" t="s">
        <v>15</v>
      </c>
      <c r="D248" s="32">
        <f t="shared" ref="D248:I248" si="131">SUM(D249:D251)</f>
        <v>20</v>
      </c>
      <c r="E248" s="32">
        <f t="shared" si="131"/>
        <v>75.8</v>
      </c>
      <c r="F248" s="32">
        <f t="shared" si="131"/>
        <v>163.10000000000002</v>
      </c>
      <c r="G248" s="32">
        <f t="shared" si="131"/>
        <v>96.2</v>
      </c>
      <c r="H248" s="13">
        <f t="shared" si="131"/>
        <v>121.2</v>
      </c>
      <c r="I248" s="32">
        <f t="shared" si="131"/>
        <v>308.39999999999998</v>
      </c>
      <c r="J248" s="32">
        <f>SUM(J249:J251)</f>
        <v>73.400000000000006</v>
      </c>
      <c r="K248" s="32">
        <f>SUM(K249:K251)</f>
        <v>73.400000000000006</v>
      </c>
      <c r="L248" s="13">
        <f t="shared" si="112"/>
        <v>931.5</v>
      </c>
    </row>
    <row r="249" spans="1:12" ht="18" customHeight="1">
      <c r="A249" s="41"/>
      <c r="B249" s="46"/>
      <c r="C249" s="10" t="s">
        <v>18</v>
      </c>
      <c r="D249" s="33">
        <f>20</f>
        <v>20</v>
      </c>
      <c r="E249" s="33">
        <v>75.8</v>
      </c>
      <c r="F249" s="33">
        <f>73.4+46.4+43.3</f>
        <v>163.10000000000002</v>
      </c>
      <c r="G249" s="33">
        <v>96.2</v>
      </c>
      <c r="H249" s="34">
        <v>121.2</v>
      </c>
      <c r="I249" s="33">
        <v>308.39999999999998</v>
      </c>
      <c r="J249" s="33">
        <v>73.400000000000006</v>
      </c>
      <c r="K249" s="33">
        <v>73.400000000000006</v>
      </c>
      <c r="L249" s="13">
        <f t="shared" si="112"/>
        <v>931.5</v>
      </c>
    </row>
    <row r="250" spans="1:12" ht="30.75" customHeight="1">
      <c r="A250" s="41"/>
      <c r="B250" s="46"/>
      <c r="C250" s="10" t="s">
        <v>19</v>
      </c>
      <c r="D250" s="33">
        <v>0</v>
      </c>
      <c r="E250" s="33">
        <v>0</v>
      </c>
      <c r="F250" s="33">
        <v>0</v>
      </c>
      <c r="G250" s="33">
        <v>0</v>
      </c>
      <c r="H250" s="34">
        <v>0</v>
      </c>
      <c r="I250" s="33">
        <v>0</v>
      </c>
      <c r="J250" s="33">
        <v>0</v>
      </c>
      <c r="K250" s="33">
        <v>0</v>
      </c>
      <c r="L250" s="13">
        <f t="shared" si="112"/>
        <v>0</v>
      </c>
    </row>
    <row r="251" spans="1:12" ht="17.25" customHeight="1">
      <c r="A251" s="41"/>
      <c r="B251" s="46"/>
      <c r="C251" s="10" t="s">
        <v>23</v>
      </c>
      <c r="D251" s="33">
        <v>0</v>
      </c>
      <c r="E251" s="33">
        <v>0</v>
      </c>
      <c r="F251" s="33">
        <v>0</v>
      </c>
      <c r="G251" s="33">
        <v>0</v>
      </c>
      <c r="H251" s="34">
        <v>0</v>
      </c>
      <c r="I251" s="33">
        <v>0</v>
      </c>
      <c r="J251" s="33">
        <v>0</v>
      </c>
      <c r="K251" s="33">
        <v>0</v>
      </c>
      <c r="L251" s="13">
        <f t="shared" si="112"/>
        <v>0</v>
      </c>
    </row>
    <row r="252" spans="1:12" ht="17.25" customHeight="1">
      <c r="A252" s="41"/>
      <c r="B252" s="55" t="s">
        <v>26</v>
      </c>
      <c r="C252" s="10" t="s">
        <v>15</v>
      </c>
      <c r="D252" s="33">
        <f t="shared" ref="D252:I252" si="132">D253+D254+D255</f>
        <v>837.69999999999993</v>
      </c>
      <c r="E252" s="33">
        <f t="shared" si="132"/>
        <v>1060.5</v>
      </c>
      <c r="F252" s="33">
        <f t="shared" si="132"/>
        <v>1000.1999999999999</v>
      </c>
      <c r="G252" s="33">
        <f t="shared" si="132"/>
        <v>1084.3</v>
      </c>
      <c r="H252" s="34">
        <f t="shared" si="132"/>
        <v>1549.3</v>
      </c>
      <c r="I252" s="33">
        <f t="shared" si="132"/>
        <v>1344.4</v>
      </c>
      <c r="J252" s="33">
        <f>J253+J254+J255</f>
        <v>1344.4</v>
      </c>
      <c r="K252" s="33">
        <f>K253+K254+K255</f>
        <v>1344.4</v>
      </c>
      <c r="L252" s="13">
        <f t="shared" si="112"/>
        <v>9565.1999999999989</v>
      </c>
    </row>
    <row r="253" spans="1:12" ht="17.25" customHeight="1">
      <c r="A253" s="41"/>
      <c r="B253" s="56"/>
      <c r="C253" s="10" t="s">
        <v>18</v>
      </c>
      <c r="D253" s="33">
        <f>816.3+21.4</f>
        <v>837.69999999999993</v>
      </c>
      <c r="E253" s="33">
        <v>1060.5</v>
      </c>
      <c r="F253" s="33">
        <f>587.4+112.8+300</f>
        <v>1000.1999999999999</v>
      </c>
      <c r="G253" s="33">
        <v>1084.3</v>
      </c>
      <c r="H253" s="34">
        <v>1549.3</v>
      </c>
      <c r="I253" s="33">
        <v>1344.4</v>
      </c>
      <c r="J253" s="33">
        <v>1344.4</v>
      </c>
      <c r="K253" s="33">
        <v>1344.4</v>
      </c>
      <c r="L253" s="13">
        <f t="shared" si="112"/>
        <v>9565.1999999999989</v>
      </c>
    </row>
    <row r="254" spans="1:12" ht="34.5" customHeight="1">
      <c r="A254" s="41"/>
      <c r="B254" s="56"/>
      <c r="C254" s="10" t="s">
        <v>19</v>
      </c>
      <c r="D254" s="33">
        <v>0</v>
      </c>
      <c r="E254" s="33">
        <v>0</v>
      </c>
      <c r="F254" s="33">
        <v>0</v>
      </c>
      <c r="G254" s="33">
        <v>0</v>
      </c>
      <c r="H254" s="34">
        <v>0</v>
      </c>
      <c r="I254" s="33">
        <v>0</v>
      </c>
      <c r="J254" s="33">
        <v>0</v>
      </c>
      <c r="K254" s="33">
        <v>0</v>
      </c>
      <c r="L254" s="13">
        <f t="shared" si="112"/>
        <v>0</v>
      </c>
    </row>
    <row r="255" spans="1:12" ht="18.75" customHeight="1">
      <c r="A255" s="41"/>
      <c r="B255" s="57"/>
      <c r="C255" s="10" t="s">
        <v>23</v>
      </c>
      <c r="D255" s="33">
        <v>0</v>
      </c>
      <c r="E255" s="33">
        <v>0</v>
      </c>
      <c r="F255" s="33">
        <v>0</v>
      </c>
      <c r="G255" s="33">
        <v>0</v>
      </c>
      <c r="H255" s="34">
        <v>0</v>
      </c>
      <c r="I255" s="33">
        <v>0</v>
      </c>
      <c r="J255" s="33">
        <v>0</v>
      </c>
      <c r="K255" s="33">
        <v>0</v>
      </c>
      <c r="L255" s="13">
        <f t="shared" si="112"/>
        <v>0</v>
      </c>
    </row>
    <row r="256" spans="1:12" ht="18" customHeight="1">
      <c r="A256" s="27" t="s">
        <v>60</v>
      </c>
      <c r="B256" s="46" t="s">
        <v>17</v>
      </c>
      <c r="C256" s="10" t="s">
        <v>15</v>
      </c>
      <c r="D256" s="11">
        <f t="shared" ref="D256:I256" si="133">SUM(D257:D259)</f>
        <v>225</v>
      </c>
      <c r="E256" s="11">
        <f t="shared" si="133"/>
        <v>431.3</v>
      </c>
      <c r="F256" s="11">
        <f t="shared" si="133"/>
        <v>650</v>
      </c>
      <c r="G256" s="11">
        <f t="shared" si="133"/>
        <v>1686.8</v>
      </c>
      <c r="H256" s="12">
        <f t="shared" si="133"/>
        <v>155.4</v>
      </c>
      <c r="I256" s="11">
        <f t="shared" si="133"/>
        <v>926.5</v>
      </c>
      <c r="J256" s="11">
        <f>SUM(J257:J259)</f>
        <v>300</v>
      </c>
      <c r="K256" s="11">
        <f>SUM(K257:K259)</f>
        <v>300</v>
      </c>
      <c r="L256" s="13">
        <f t="shared" si="112"/>
        <v>4675</v>
      </c>
    </row>
    <row r="257" spans="1:12" ht="18.75" customHeight="1">
      <c r="A257" s="41" t="s">
        <v>61</v>
      </c>
      <c r="B257" s="46"/>
      <c r="C257" s="10" t="s">
        <v>18</v>
      </c>
      <c r="D257" s="16">
        <f t="shared" ref="D257:G259" si="134">D261+D265+D273</f>
        <v>225</v>
      </c>
      <c r="E257" s="16">
        <f t="shared" si="134"/>
        <v>431.3</v>
      </c>
      <c r="F257" s="16">
        <f t="shared" si="134"/>
        <v>650</v>
      </c>
      <c r="G257" s="16">
        <f t="shared" si="134"/>
        <v>1686.8</v>
      </c>
      <c r="H257" s="15">
        <f>H261+H265+H273+H269</f>
        <v>155.4</v>
      </c>
      <c r="I257" s="16">
        <f t="shared" ref="I257:K259" si="135">I261+I265+I273</f>
        <v>926.5</v>
      </c>
      <c r="J257" s="16">
        <f t="shared" si="135"/>
        <v>300</v>
      </c>
      <c r="K257" s="16">
        <f t="shared" si="135"/>
        <v>300</v>
      </c>
      <c r="L257" s="13">
        <f t="shared" si="112"/>
        <v>4675</v>
      </c>
    </row>
    <row r="258" spans="1:12" ht="34.5" customHeight="1">
      <c r="A258" s="41"/>
      <c r="B258" s="46"/>
      <c r="C258" s="10" t="s">
        <v>19</v>
      </c>
      <c r="D258" s="16">
        <f t="shared" si="134"/>
        <v>0</v>
      </c>
      <c r="E258" s="16">
        <f t="shared" si="134"/>
        <v>0</v>
      </c>
      <c r="F258" s="16">
        <f t="shared" si="134"/>
        <v>0</v>
      </c>
      <c r="G258" s="16">
        <f t="shared" si="134"/>
        <v>0</v>
      </c>
      <c r="H258" s="15">
        <f>H262+H266+H274</f>
        <v>0</v>
      </c>
      <c r="I258" s="16">
        <f t="shared" si="135"/>
        <v>0</v>
      </c>
      <c r="J258" s="16">
        <f t="shared" si="135"/>
        <v>0</v>
      </c>
      <c r="K258" s="16">
        <f t="shared" si="135"/>
        <v>0</v>
      </c>
      <c r="L258" s="13">
        <f t="shared" si="112"/>
        <v>0</v>
      </c>
    </row>
    <row r="259" spans="1:12" ht="17.25" customHeight="1">
      <c r="A259" s="41"/>
      <c r="B259" s="46"/>
      <c r="C259" s="10" t="s">
        <v>23</v>
      </c>
      <c r="D259" s="16">
        <f t="shared" si="134"/>
        <v>0</v>
      </c>
      <c r="E259" s="16">
        <f t="shared" si="134"/>
        <v>0</v>
      </c>
      <c r="F259" s="16">
        <f t="shared" si="134"/>
        <v>0</v>
      </c>
      <c r="G259" s="16">
        <f t="shared" si="134"/>
        <v>0</v>
      </c>
      <c r="H259" s="15">
        <f>H263+H267+H275</f>
        <v>0</v>
      </c>
      <c r="I259" s="16">
        <f t="shared" si="135"/>
        <v>0</v>
      </c>
      <c r="J259" s="16">
        <f t="shared" si="135"/>
        <v>0</v>
      </c>
      <c r="K259" s="16">
        <f t="shared" si="135"/>
        <v>0</v>
      </c>
      <c r="L259" s="13">
        <f t="shared" si="112"/>
        <v>0</v>
      </c>
    </row>
    <row r="260" spans="1:12" ht="16.5" customHeight="1">
      <c r="A260" s="41"/>
      <c r="B260" s="46" t="s">
        <v>56</v>
      </c>
      <c r="C260" s="10" t="s">
        <v>15</v>
      </c>
      <c r="D260" s="15">
        <f t="shared" ref="D260:I260" si="136">SUM(D261:D263)</f>
        <v>225</v>
      </c>
      <c r="E260" s="16">
        <f t="shared" si="136"/>
        <v>351.3</v>
      </c>
      <c r="F260" s="16">
        <f t="shared" si="136"/>
        <v>550</v>
      </c>
      <c r="G260" s="16">
        <f t="shared" si="136"/>
        <v>1686.8</v>
      </c>
      <c r="H260" s="15">
        <f t="shared" si="136"/>
        <v>106</v>
      </c>
      <c r="I260" s="16">
        <f t="shared" si="136"/>
        <v>926.5</v>
      </c>
      <c r="J260" s="16">
        <f>SUM(J261:J263)</f>
        <v>300</v>
      </c>
      <c r="K260" s="16">
        <f>SUM(K261:K263)</f>
        <v>300</v>
      </c>
      <c r="L260" s="13">
        <f t="shared" si="112"/>
        <v>4445.6000000000004</v>
      </c>
    </row>
    <row r="261" spans="1:12" ht="15" customHeight="1">
      <c r="A261" s="41"/>
      <c r="B261" s="46"/>
      <c r="C261" s="10" t="s">
        <v>18</v>
      </c>
      <c r="D261" s="19">
        <f>255+50-80</f>
        <v>225</v>
      </c>
      <c r="E261" s="18">
        <v>351.3</v>
      </c>
      <c r="F261" s="18">
        <v>550</v>
      </c>
      <c r="G261" s="18">
        <v>1686.8</v>
      </c>
      <c r="H261" s="19">
        <v>106</v>
      </c>
      <c r="I261" s="18">
        <v>926.5</v>
      </c>
      <c r="J261" s="18">
        <v>300</v>
      </c>
      <c r="K261" s="18">
        <v>300</v>
      </c>
      <c r="L261" s="13">
        <f t="shared" si="112"/>
        <v>4445.6000000000004</v>
      </c>
    </row>
    <row r="262" spans="1:12" ht="31.5" customHeight="1">
      <c r="A262" s="41"/>
      <c r="B262" s="46"/>
      <c r="C262" s="10" t="s">
        <v>19</v>
      </c>
      <c r="D262" s="16">
        <v>0</v>
      </c>
      <c r="E262" s="16">
        <v>0</v>
      </c>
      <c r="F262" s="16">
        <v>0</v>
      </c>
      <c r="G262" s="16">
        <v>0</v>
      </c>
      <c r="H262" s="15">
        <v>0</v>
      </c>
      <c r="I262" s="16">
        <v>0</v>
      </c>
      <c r="J262" s="16">
        <v>0</v>
      </c>
      <c r="K262" s="16">
        <v>0</v>
      </c>
      <c r="L262" s="13">
        <f t="shared" si="112"/>
        <v>0</v>
      </c>
    </row>
    <row r="263" spans="1:12" ht="19.5" customHeight="1">
      <c r="A263" s="41"/>
      <c r="B263" s="46"/>
      <c r="C263" s="10" t="s">
        <v>23</v>
      </c>
      <c r="D263" s="16">
        <v>0</v>
      </c>
      <c r="E263" s="16">
        <v>0</v>
      </c>
      <c r="F263" s="16">
        <v>0</v>
      </c>
      <c r="G263" s="16">
        <v>0</v>
      </c>
      <c r="H263" s="15">
        <v>0</v>
      </c>
      <c r="I263" s="16">
        <v>0</v>
      </c>
      <c r="J263" s="16">
        <v>0</v>
      </c>
      <c r="K263" s="16">
        <v>0</v>
      </c>
      <c r="L263" s="13">
        <f t="shared" si="112"/>
        <v>0</v>
      </c>
    </row>
    <row r="264" spans="1:12" ht="14.25" customHeight="1">
      <c r="A264" s="41"/>
      <c r="B264" s="55" t="s">
        <v>26</v>
      </c>
      <c r="C264" s="10" t="s">
        <v>15</v>
      </c>
      <c r="D264" s="12">
        <f t="shared" ref="D264:I264" si="137">SUM(D265:D267)</f>
        <v>0</v>
      </c>
      <c r="E264" s="12">
        <f t="shared" si="137"/>
        <v>80</v>
      </c>
      <c r="F264" s="12">
        <f t="shared" si="137"/>
        <v>100</v>
      </c>
      <c r="G264" s="12">
        <f t="shared" si="137"/>
        <v>0</v>
      </c>
      <c r="H264" s="12">
        <f t="shared" si="137"/>
        <v>0</v>
      </c>
      <c r="I264" s="12">
        <f t="shared" si="137"/>
        <v>0</v>
      </c>
      <c r="J264" s="12">
        <f>SUM(J265:J267)</f>
        <v>0</v>
      </c>
      <c r="K264" s="12">
        <f>SUM(K265:K267)</f>
        <v>0</v>
      </c>
      <c r="L264" s="13">
        <f t="shared" si="112"/>
        <v>180</v>
      </c>
    </row>
    <row r="265" spans="1:12" ht="18.600000000000001" customHeight="1">
      <c r="A265" s="41"/>
      <c r="B265" s="56"/>
      <c r="C265" s="10" t="s">
        <v>18</v>
      </c>
      <c r="D265" s="19">
        <f>50-50</f>
        <v>0</v>
      </c>
      <c r="E265" s="19">
        <v>80</v>
      </c>
      <c r="F265" s="19">
        <v>100</v>
      </c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3">
        <f t="shared" si="112"/>
        <v>180</v>
      </c>
    </row>
    <row r="266" spans="1:12" ht="33" customHeight="1">
      <c r="A266" s="41"/>
      <c r="B266" s="56"/>
      <c r="C266" s="10" t="s">
        <v>19</v>
      </c>
      <c r="D266" s="18">
        <v>0</v>
      </c>
      <c r="E266" s="18">
        <v>0</v>
      </c>
      <c r="F266" s="18">
        <v>0</v>
      </c>
      <c r="G266" s="18">
        <v>0</v>
      </c>
      <c r="H266" s="19">
        <v>0</v>
      </c>
      <c r="I266" s="18">
        <v>0</v>
      </c>
      <c r="J266" s="18">
        <v>0</v>
      </c>
      <c r="K266" s="18">
        <v>0</v>
      </c>
      <c r="L266" s="13">
        <f t="shared" si="112"/>
        <v>0</v>
      </c>
    </row>
    <row r="267" spans="1:12" ht="17.25" customHeight="1">
      <c r="A267" s="41"/>
      <c r="B267" s="57"/>
      <c r="C267" s="10" t="s">
        <v>23</v>
      </c>
      <c r="D267" s="18">
        <v>0</v>
      </c>
      <c r="E267" s="18">
        <v>0</v>
      </c>
      <c r="F267" s="18">
        <v>0</v>
      </c>
      <c r="G267" s="18">
        <v>0</v>
      </c>
      <c r="H267" s="19">
        <v>0</v>
      </c>
      <c r="I267" s="18">
        <v>0</v>
      </c>
      <c r="J267" s="18">
        <v>0</v>
      </c>
      <c r="K267" s="18">
        <v>0</v>
      </c>
      <c r="L267" s="13">
        <f t="shared" ref="L267:L335" si="138">SUM(D267:K267)</f>
        <v>0</v>
      </c>
    </row>
    <row r="268" spans="1:12" ht="17.25" customHeight="1">
      <c r="A268" s="41"/>
      <c r="B268" s="58" t="s">
        <v>57</v>
      </c>
      <c r="C268" s="10" t="s">
        <v>15</v>
      </c>
      <c r="D268" s="12">
        <f t="shared" ref="D268:I268" si="139">SUM(D269:D271)</f>
        <v>0</v>
      </c>
      <c r="E268" s="12">
        <f t="shared" si="139"/>
        <v>0</v>
      </c>
      <c r="F268" s="12">
        <f t="shared" si="139"/>
        <v>0</v>
      </c>
      <c r="G268" s="12">
        <f t="shared" si="139"/>
        <v>0</v>
      </c>
      <c r="H268" s="12">
        <f t="shared" si="139"/>
        <v>49.4</v>
      </c>
      <c r="I268" s="12">
        <f t="shared" si="139"/>
        <v>427.5</v>
      </c>
      <c r="J268" s="12">
        <f>SUM(J269:J271)</f>
        <v>0</v>
      </c>
      <c r="K268" s="12">
        <f>SUM(K269:K271)</f>
        <v>0</v>
      </c>
      <c r="L268" s="13">
        <f t="shared" si="138"/>
        <v>476.9</v>
      </c>
    </row>
    <row r="269" spans="1:12" ht="17.25" customHeight="1">
      <c r="A269" s="41"/>
      <c r="B269" s="59"/>
      <c r="C269" s="10" t="s">
        <v>18</v>
      </c>
      <c r="D269" s="19">
        <f>50-50</f>
        <v>0</v>
      </c>
      <c r="E269" s="19">
        <v>0</v>
      </c>
      <c r="F269" s="19">
        <v>0</v>
      </c>
      <c r="G269" s="19">
        <v>0</v>
      </c>
      <c r="H269" s="19">
        <v>49.4</v>
      </c>
      <c r="I269" s="19">
        <v>427.5</v>
      </c>
      <c r="J269" s="19">
        <v>0</v>
      </c>
      <c r="K269" s="19">
        <v>0</v>
      </c>
      <c r="L269" s="13">
        <f t="shared" si="138"/>
        <v>476.9</v>
      </c>
    </row>
    <row r="270" spans="1:12" ht="32.25" customHeight="1">
      <c r="A270" s="41"/>
      <c r="B270" s="59"/>
      <c r="C270" s="10" t="s">
        <v>19</v>
      </c>
      <c r="D270" s="18">
        <v>0</v>
      </c>
      <c r="E270" s="18">
        <v>0</v>
      </c>
      <c r="F270" s="18">
        <v>0</v>
      </c>
      <c r="G270" s="18">
        <v>0</v>
      </c>
      <c r="H270" s="19">
        <v>0</v>
      </c>
      <c r="I270" s="18">
        <v>0</v>
      </c>
      <c r="J270" s="18">
        <v>0</v>
      </c>
      <c r="K270" s="18">
        <v>0</v>
      </c>
      <c r="L270" s="13">
        <f t="shared" si="138"/>
        <v>0</v>
      </c>
    </row>
    <row r="271" spans="1:12" ht="17.25" customHeight="1">
      <c r="A271" s="41"/>
      <c r="B271" s="60"/>
      <c r="C271" s="10" t="s">
        <v>23</v>
      </c>
      <c r="D271" s="18">
        <v>0</v>
      </c>
      <c r="E271" s="18">
        <v>0</v>
      </c>
      <c r="F271" s="18">
        <v>0</v>
      </c>
      <c r="G271" s="18">
        <v>0</v>
      </c>
      <c r="H271" s="19">
        <v>0</v>
      </c>
      <c r="I271" s="18">
        <v>0</v>
      </c>
      <c r="J271" s="18">
        <v>0</v>
      </c>
      <c r="K271" s="18">
        <v>0</v>
      </c>
      <c r="L271" s="13">
        <f t="shared" si="138"/>
        <v>0</v>
      </c>
    </row>
    <row r="272" spans="1:12" ht="17.25" customHeight="1">
      <c r="A272" s="41"/>
      <c r="B272" s="55" t="s">
        <v>53</v>
      </c>
      <c r="C272" s="10" t="s">
        <v>15</v>
      </c>
      <c r="D272" s="33">
        <f t="shared" ref="D272:I272" si="140">SUM(D273:D275)</f>
        <v>0</v>
      </c>
      <c r="E272" s="33">
        <f t="shared" si="140"/>
        <v>0</v>
      </c>
      <c r="F272" s="33">
        <f t="shared" si="140"/>
        <v>0</v>
      </c>
      <c r="G272" s="33">
        <f t="shared" si="140"/>
        <v>0</v>
      </c>
      <c r="H272" s="34">
        <f t="shared" si="140"/>
        <v>0</v>
      </c>
      <c r="I272" s="33">
        <f t="shared" si="140"/>
        <v>0</v>
      </c>
      <c r="J272" s="33">
        <f>SUM(J273:J275)</f>
        <v>0</v>
      </c>
      <c r="K272" s="33">
        <f>SUM(K273:K275)</f>
        <v>0</v>
      </c>
      <c r="L272" s="13">
        <f t="shared" si="138"/>
        <v>0</v>
      </c>
    </row>
    <row r="273" spans="1:12" ht="19.5" customHeight="1">
      <c r="A273" s="41"/>
      <c r="B273" s="56"/>
      <c r="C273" s="10" t="s">
        <v>18</v>
      </c>
      <c r="D273" s="33">
        <v>0</v>
      </c>
      <c r="E273" s="33">
        <v>0</v>
      </c>
      <c r="F273" s="33">
        <v>0</v>
      </c>
      <c r="G273" s="33">
        <v>0</v>
      </c>
      <c r="H273" s="34">
        <v>0</v>
      </c>
      <c r="I273" s="33">
        <v>0</v>
      </c>
      <c r="J273" s="33">
        <v>0</v>
      </c>
      <c r="K273" s="33">
        <v>0</v>
      </c>
      <c r="L273" s="13">
        <f t="shared" si="138"/>
        <v>0</v>
      </c>
    </row>
    <row r="274" spans="1:12" ht="33.75" customHeight="1">
      <c r="A274" s="41"/>
      <c r="B274" s="56"/>
      <c r="C274" s="10" t="s">
        <v>19</v>
      </c>
      <c r="D274" s="33">
        <v>0</v>
      </c>
      <c r="E274" s="33">
        <v>0</v>
      </c>
      <c r="F274" s="33">
        <v>0</v>
      </c>
      <c r="G274" s="33">
        <v>0</v>
      </c>
      <c r="H274" s="34">
        <v>0</v>
      </c>
      <c r="I274" s="33">
        <v>0</v>
      </c>
      <c r="J274" s="33">
        <v>0</v>
      </c>
      <c r="K274" s="33">
        <v>0</v>
      </c>
      <c r="L274" s="13">
        <f t="shared" si="138"/>
        <v>0</v>
      </c>
    </row>
    <row r="275" spans="1:12" ht="17.25" customHeight="1">
      <c r="A275" s="42"/>
      <c r="B275" s="57"/>
      <c r="C275" s="10" t="s">
        <v>23</v>
      </c>
      <c r="D275" s="33">
        <v>0</v>
      </c>
      <c r="E275" s="33">
        <v>0</v>
      </c>
      <c r="F275" s="33">
        <v>0</v>
      </c>
      <c r="G275" s="33">
        <v>0</v>
      </c>
      <c r="H275" s="34">
        <v>0</v>
      </c>
      <c r="I275" s="33">
        <v>0</v>
      </c>
      <c r="J275" s="33">
        <v>0</v>
      </c>
      <c r="K275" s="33">
        <v>0</v>
      </c>
      <c r="L275" s="13">
        <f t="shared" si="138"/>
        <v>0</v>
      </c>
    </row>
    <row r="276" spans="1:12" ht="14.25" customHeight="1">
      <c r="A276" s="53" t="s">
        <v>62</v>
      </c>
      <c r="B276" s="46" t="s">
        <v>17</v>
      </c>
      <c r="C276" s="10" t="s">
        <v>15</v>
      </c>
      <c r="D276" s="11">
        <f t="shared" ref="D276:K276" si="141">SUM(D277:D280)</f>
        <v>0</v>
      </c>
      <c r="E276" s="11">
        <f t="shared" si="141"/>
        <v>0</v>
      </c>
      <c r="F276" s="11">
        <f t="shared" si="141"/>
        <v>2021.3</v>
      </c>
      <c r="G276" s="11">
        <f t="shared" si="141"/>
        <v>150</v>
      </c>
      <c r="H276" s="12">
        <f t="shared" si="141"/>
        <v>10344.200000000001</v>
      </c>
      <c r="I276" s="11">
        <f t="shared" si="141"/>
        <v>6625.9</v>
      </c>
      <c r="J276" s="11">
        <f t="shared" si="141"/>
        <v>0</v>
      </c>
      <c r="K276" s="11">
        <f t="shared" si="141"/>
        <v>0</v>
      </c>
      <c r="L276" s="13">
        <f t="shared" si="138"/>
        <v>19141.400000000001</v>
      </c>
    </row>
    <row r="277" spans="1:12" ht="17.25" customHeight="1">
      <c r="A277" s="44"/>
      <c r="B277" s="46"/>
      <c r="C277" s="10" t="s">
        <v>18</v>
      </c>
      <c r="D277" s="16">
        <f t="shared" ref="D277:G280" si="142">D282+D287+D297</f>
        <v>0</v>
      </c>
      <c r="E277" s="16">
        <f t="shared" si="142"/>
        <v>0</v>
      </c>
      <c r="F277" s="16">
        <f t="shared" si="142"/>
        <v>1.1000000000000001</v>
      </c>
      <c r="G277" s="16">
        <f t="shared" si="142"/>
        <v>150</v>
      </c>
      <c r="H277" s="15">
        <f>H287+H297</f>
        <v>28.8</v>
      </c>
      <c r="I277" s="16">
        <f t="shared" ref="I277:K279" si="143">I282+I287+I292+I297</f>
        <v>0</v>
      </c>
      <c r="J277" s="16">
        <f t="shared" si="143"/>
        <v>0</v>
      </c>
      <c r="K277" s="16">
        <f t="shared" si="143"/>
        <v>0</v>
      </c>
      <c r="L277" s="13">
        <f t="shared" si="138"/>
        <v>179.9</v>
      </c>
    </row>
    <row r="278" spans="1:12" ht="32.25" customHeight="1">
      <c r="A278" s="44"/>
      <c r="B278" s="46"/>
      <c r="C278" s="10" t="s">
        <v>20</v>
      </c>
      <c r="D278" s="16">
        <f t="shared" si="142"/>
        <v>0</v>
      </c>
      <c r="E278" s="16">
        <f t="shared" si="142"/>
        <v>0</v>
      </c>
      <c r="F278" s="16">
        <f t="shared" si="142"/>
        <v>2000</v>
      </c>
      <c r="G278" s="16">
        <f t="shared" si="142"/>
        <v>0</v>
      </c>
      <c r="H278" s="15">
        <f>H283+H288+H298</f>
        <v>9767.2000000000007</v>
      </c>
      <c r="I278" s="16">
        <f t="shared" si="143"/>
        <v>6125.9</v>
      </c>
      <c r="J278" s="16">
        <f t="shared" si="143"/>
        <v>0</v>
      </c>
      <c r="K278" s="16">
        <f t="shared" si="143"/>
        <v>0</v>
      </c>
      <c r="L278" s="13">
        <f t="shared" si="138"/>
        <v>17893.099999999999</v>
      </c>
    </row>
    <row r="279" spans="1:12" ht="30.75" customHeight="1">
      <c r="A279" s="44"/>
      <c r="B279" s="46"/>
      <c r="C279" s="10" t="s">
        <v>19</v>
      </c>
      <c r="D279" s="16">
        <f t="shared" si="142"/>
        <v>0</v>
      </c>
      <c r="E279" s="16">
        <f t="shared" si="142"/>
        <v>0</v>
      </c>
      <c r="F279" s="16">
        <f t="shared" si="142"/>
        <v>20.2</v>
      </c>
      <c r="G279" s="16">
        <f t="shared" si="142"/>
        <v>0</v>
      </c>
      <c r="H279" s="15">
        <f>H284+H289+H299</f>
        <v>548.20000000000005</v>
      </c>
      <c r="I279" s="16">
        <f t="shared" si="143"/>
        <v>500</v>
      </c>
      <c r="J279" s="16">
        <f t="shared" si="143"/>
        <v>0</v>
      </c>
      <c r="K279" s="16">
        <f t="shared" si="143"/>
        <v>0</v>
      </c>
      <c r="L279" s="13">
        <f t="shared" si="138"/>
        <v>1068.4000000000001</v>
      </c>
    </row>
    <row r="280" spans="1:12" ht="17.25" customHeight="1">
      <c r="A280" s="44"/>
      <c r="B280" s="46"/>
      <c r="C280" s="10" t="s">
        <v>23</v>
      </c>
      <c r="D280" s="16">
        <f t="shared" si="142"/>
        <v>0</v>
      </c>
      <c r="E280" s="16">
        <f t="shared" si="142"/>
        <v>0</v>
      </c>
      <c r="F280" s="16">
        <f t="shared" si="142"/>
        <v>0</v>
      </c>
      <c r="G280" s="16">
        <f t="shared" si="142"/>
        <v>0</v>
      </c>
      <c r="H280" s="15">
        <f>H285+H290+H300</f>
        <v>0</v>
      </c>
      <c r="I280" s="16">
        <f>I285+I290+H295+I300</f>
        <v>0</v>
      </c>
      <c r="J280" s="16">
        <f>J285+J290+I295+J300</f>
        <v>0</v>
      </c>
      <c r="K280" s="16">
        <f>K285+K290+J295+K300</f>
        <v>0</v>
      </c>
      <c r="L280" s="13">
        <f t="shared" si="138"/>
        <v>0</v>
      </c>
    </row>
    <row r="281" spans="1:12" ht="17.25" customHeight="1">
      <c r="A281" s="37"/>
      <c r="B281" s="46" t="s">
        <v>29</v>
      </c>
      <c r="C281" s="10" t="s">
        <v>15</v>
      </c>
      <c r="D281" s="15">
        <f t="shared" ref="D281:I281" si="144">SUM(D282:D285)</f>
        <v>0</v>
      </c>
      <c r="E281" s="16">
        <f t="shared" si="144"/>
        <v>0</v>
      </c>
      <c r="F281" s="16">
        <f t="shared" si="144"/>
        <v>2021.3</v>
      </c>
      <c r="G281" s="16">
        <f t="shared" si="144"/>
        <v>0</v>
      </c>
      <c r="H281" s="15">
        <f t="shared" si="144"/>
        <v>0</v>
      </c>
      <c r="I281" s="16">
        <f t="shared" si="144"/>
        <v>0</v>
      </c>
      <c r="J281" s="16">
        <f>SUM(J282:J285)</f>
        <v>0</v>
      </c>
      <c r="K281" s="16">
        <f>SUM(K282:K285)</f>
        <v>0</v>
      </c>
      <c r="L281" s="13">
        <f t="shared" si="138"/>
        <v>2021.3</v>
      </c>
    </row>
    <row r="282" spans="1:12" ht="17.25" customHeight="1">
      <c r="A282" s="48"/>
      <c r="B282" s="46"/>
      <c r="C282" s="10" t="s">
        <v>18</v>
      </c>
      <c r="D282" s="16">
        <v>0</v>
      </c>
      <c r="E282" s="16">
        <v>0</v>
      </c>
      <c r="F282" s="16">
        <v>1.1000000000000001</v>
      </c>
      <c r="G282" s="16">
        <v>0</v>
      </c>
      <c r="H282" s="15">
        <v>0</v>
      </c>
      <c r="I282" s="16">
        <v>0</v>
      </c>
      <c r="J282" s="16">
        <v>0</v>
      </c>
      <c r="K282" s="16">
        <v>0</v>
      </c>
      <c r="L282" s="13">
        <f t="shared" si="138"/>
        <v>1.1000000000000001</v>
      </c>
    </row>
    <row r="283" spans="1:12" ht="31.5" customHeight="1">
      <c r="A283" s="48"/>
      <c r="B283" s="46"/>
      <c r="C283" s="10" t="s">
        <v>20</v>
      </c>
      <c r="D283" s="16">
        <v>0</v>
      </c>
      <c r="E283" s="16">
        <v>0</v>
      </c>
      <c r="F283" s="16">
        <v>2000</v>
      </c>
      <c r="G283" s="16">
        <v>0</v>
      </c>
      <c r="H283" s="15">
        <v>0</v>
      </c>
      <c r="I283" s="16">
        <v>0</v>
      </c>
      <c r="J283" s="16">
        <v>0</v>
      </c>
      <c r="K283" s="16">
        <v>0</v>
      </c>
      <c r="L283" s="13">
        <f t="shared" si="138"/>
        <v>2000</v>
      </c>
    </row>
    <row r="284" spans="1:12" ht="30" customHeight="1">
      <c r="A284" s="48"/>
      <c r="B284" s="46"/>
      <c r="C284" s="10" t="s">
        <v>19</v>
      </c>
      <c r="D284" s="16">
        <v>0</v>
      </c>
      <c r="E284" s="16">
        <v>0</v>
      </c>
      <c r="F284" s="16">
        <v>20.2</v>
      </c>
      <c r="G284" s="16">
        <v>0</v>
      </c>
      <c r="H284" s="15">
        <v>0</v>
      </c>
      <c r="I284" s="16">
        <v>0</v>
      </c>
      <c r="J284" s="16">
        <v>0</v>
      </c>
      <c r="K284" s="16">
        <v>0</v>
      </c>
      <c r="L284" s="13">
        <f t="shared" si="138"/>
        <v>20.2</v>
      </c>
    </row>
    <row r="285" spans="1:12" ht="17.25" customHeight="1">
      <c r="A285" s="48"/>
      <c r="B285" s="46"/>
      <c r="C285" s="10" t="s">
        <v>23</v>
      </c>
      <c r="D285" s="16">
        <v>0</v>
      </c>
      <c r="E285" s="16">
        <v>0</v>
      </c>
      <c r="F285" s="16">
        <v>0</v>
      </c>
      <c r="G285" s="16">
        <v>0</v>
      </c>
      <c r="H285" s="15">
        <v>0</v>
      </c>
      <c r="I285" s="16">
        <v>0</v>
      </c>
      <c r="J285" s="16">
        <v>0</v>
      </c>
      <c r="K285" s="16">
        <v>0</v>
      </c>
      <c r="L285" s="13">
        <f t="shared" si="138"/>
        <v>0</v>
      </c>
    </row>
    <row r="286" spans="1:12" ht="17.25" customHeight="1">
      <c r="A286" s="37"/>
      <c r="B286" s="46" t="s">
        <v>32</v>
      </c>
      <c r="C286" s="10" t="s">
        <v>15</v>
      </c>
      <c r="D286" s="15">
        <f>SUM(D287:D290)</f>
        <v>0</v>
      </c>
      <c r="E286" s="16">
        <f>SUM(E287:E290)</f>
        <v>0</v>
      </c>
      <c r="F286" s="16">
        <v>0</v>
      </c>
      <c r="G286" s="16">
        <f>SUM(G287:G290)</f>
        <v>0</v>
      </c>
      <c r="H286" s="15">
        <f>SUM(H287:H290)</f>
        <v>4817.8999999999996</v>
      </c>
      <c r="I286" s="16">
        <f>SUM(I287:I290)</f>
        <v>0</v>
      </c>
      <c r="J286" s="16">
        <f>SUM(J287:J290)</f>
        <v>0</v>
      </c>
      <c r="K286" s="16">
        <f>SUM(K287:K290)</f>
        <v>0</v>
      </c>
      <c r="L286" s="13">
        <f t="shared" si="138"/>
        <v>4817.8999999999996</v>
      </c>
    </row>
    <row r="287" spans="1:12" ht="17.25" customHeight="1">
      <c r="A287" s="37"/>
      <c r="B287" s="46"/>
      <c r="C287" s="10" t="s">
        <v>18</v>
      </c>
      <c r="D287" s="16">
        <v>0</v>
      </c>
      <c r="E287" s="16">
        <v>0</v>
      </c>
      <c r="F287" s="16">
        <v>0</v>
      </c>
      <c r="G287" s="16">
        <v>0</v>
      </c>
      <c r="H287" s="15">
        <v>2.5</v>
      </c>
      <c r="I287" s="16">
        <v>0</v>
      </c>
      <c r="J287" s="16">
        <v>0</v>
      </c>
      <c r="K287" s="16">
        <v>0</v>
      </c>
      <c r="L287" s="13">
        <f t="shared" si="138"/>
        <v>2.5</v>
      </c>
    </row>
    <row r="288" spans="1:12" ht="28.5" customHeight="1">
      <c r="A288" s="37"/>
      <c r="B288" s="46"/>
      <c r="C288" s="10" t="s">
        <v>20</v>
      </c>
      <c r="D288" s="16">
        <v>0</v>
      </c>
      <c r="E288" s="16">
        <v>0</v>
      </c>
      <c r="F288" s="16">
        <v>0</v>
      </c>
      <c r="G288" s="16">
        <v>0</v>
      </c>
      <c r="H288" s="15">
        <v>4767.2</v>
      </c>
      <c r="I288" s="16">
        <v>0</v>
      </c>
      <c r="J288" s="16">
        <v>0</v>
      </c>
      <c r="K288" s="16">
        <v>0</v>
      </c>
      <c r="L288" s="13">
        <f t="shared" si="138"/>
        <v>4767.2</v>
      </c>
    </row>
    <row r="289" spans="1:12" ht="30" customHeight="1">
      <c r="A289" s="37"/>
      <c r="B289" s="46"/>
      <c r="C289" s="10" t="s">
        <v>19</v>
      </c>
      <c r="D289" s="16">
        <v>0</v>
      </c>
      <c r="E289" s="16">
        <v>0</v>
      </c>
      <c r="F289" s="16">
        <v>0</v>
      </c>
      <c r="G289" s="16">
        <v>0</v>
      </c>
      <c r="H289" s="15">
        <v>48.2</v>
      </c>
      <c r="I289" s="16">
        <v>0</v>
      </c>
      <c r="J289" s="16">
        <v>0</v>
      </c>
      <c r="K289" s="16">
        <v>0</v>
      </c>
      <c r="L289" s="13">
        <f t="shared" si="138"/>
        <v>48.2</v>
      </c>
    </row>
    <row r="290" spans="1:12" ht="17.25" customHeight="1">
      <c r="A290" s="37"/>
      <c r="B290" s="46"/>
      <c r="C290" s="10" t="s">
        <v>23</v>
      </c>
      <c r="D290" s="16">
        <v>0</v>
      </c>
      <c r="E290" s="16">
        <v>0</v>
      </c>
      <c r="F290" s="16">
        <v>0</v>
      </c>
      <c r="G290" s="16">
        <v>0</v>
      </c>
      <c r="H290" s="15">
        <v>0</v>
      </c>
      <c r="I290" s="16">
        <v>0</v>
      </c>
      <c r="J290" s="16">
        <v>0</v>
      </c>
      <c r="K290" s="16">
        <v>0</v>
      </c>
      <c r="L290" s="13">
        <f t="shared" si="138"/>
        <v>0</v>
      </c>
    </row>
    <row r="291" spans="1:12" ht="17.25" customHeight="1">
      <c r="A291" s="37"/>
      <c r="B291" s="53" t="s">
        <v>26</v>
      </c>
      <c r="C291" s="10" t="s">
        <v>15</v>
      </c>
      <c r="D291" s="15">
        <f>SUM(D292:D295)</f>
        <v>0</v>
      </c>
      <c r="E291" s="16">
        <f>SUM(E292:E295)</f>
        <v>0</v>
      </c>
      <c r="F291" s="16">
        <v>0</v>
      </c>
      <c r="G291" s="16">
        <f>SUM(G292:G295)</f>
        <v>0</v>
      </c>
      <c r="H291" s="15">
        <f>SUM(H292:H295)</f>
        <v>0</v>
      </c>
      <c r="I291" s="16">
        <f>SUM(I292:I295)</f>
        <v>1125.9000000000001</v>
      </c>
      <c r="J291" s="16">
        <f>SUM(J292:J295)</f>
        <v>0</v>
      </c>
      <c r="K291" s="16">
        <f>SUM(K292:K295)</f>
        <v>0</v>
      </c>
      <c r="L291" s="13">
        <f>SUM(D291:K291)</f>
        <v>1125.9000000000001</v>
      </c>
    </row>
    <row r="292" spans="1:12" ht="17.25" customHeight="1">
      <c r="A292" s="37"/>
      <c r="B292" s="48"/>
      <c r="C292" s="10" t="s">
        <v>18</v>
      </c>
      <c r="D292" s="16">
        <v>0</v>
      </c>
      <c r="E292" s="16">
        <v>0</v>
      </c>
      <c r="F292" s="16">
        <v>0</v>
      </c>
      <c r="G292" s="16">
        <v>0</v>
      </c>
      <c r="H292" s="15">
        <v>0</v>
      </c>
      <c r="I292" s="16">
        <v>0</v>
      </c>
      <c r="J292" s="16">
        <v>0</v>
      </c>
      <c r="K292" s="16">
        <v>0</v>
      </c>
      <c r="L292" s="13">
        <f>SUM(D292:K292)</f>
        <v>0</v>
      </c>
    </row>
    <row r="293" spans="1:12" ht="28.5" customHeight="1">
      <c r="A293" s="37"/>
      <c r="B293" s="48"/>
      <c r="C293" s="10" t="s">
        <v>20</v>
      </c>
      <c r="D293" s="16">
        <v>0</v>
      </c>
      <c r="E293" s="16">
        <v>0</v>
      </c>
      <c r="F293" s="16">
        <v>0</v>
      </c>
      <c r="G293" s="16">
        <v>0</v>
      </c>
      <c r="H293" s="15">
        <v>0</v>
      </c>
      <c r="I293" s="16">
        <v>1125.9000000000001</v>
      </c>
      <c r="J293" s="16">
        <v>0</v>
      </c>
      <c r="K293" s="16">
        <v>0</v>
      </c>
      <c r="L293" s="13">
        <f>SUM(D293:K293)</f>
        <v>1125.9000000000001</v>
      </c>
    </row>
    <row r="294" spans="1:12" ht="31.5" customHeight="1">
      <c r="A294" s="37"/>
      <c r="B294" s="48"/>
      <c r="C294" s="10" t="s">
        <v>19</v>
      </c>
      <c r="D294" s="16">
        <v>0</v>
      </c>
      <c r="E294" s="16">
        <v>0</v>
      </c>
      <c r="F294" s="16">
        <v>0</v>
      </c>
      <c r="G294" s="16">
        <v>0</v>
      </c>
      <c r="H294" s="15">
        <v>0</v>
      </c>
      <c r="I294" s="16">
        <v>0</v>
      </c>
      <c r="J294" s="16">
        <v>0</v>
      </c>
      <c r="K294" s="16">
        <v>0</v>
      </c>
      <c r="L294" s="13">
        <f>SUM(D294:K294)</f>
        <v>0</v>
      </c>
    </row>
    <row r="295" spans="1:12" ht="17.25" customHeight="1">
      <c r="A295" s="37"/>
      <c r="B295" s="49"/>
      <c r="C295" s="10" t="s">
        <v>23</v>
      </c>
      <c r="D295" s="16">
        <v>0</v>
      </c>
      <c r="E295" s="16">
        <v>0</v>
      </c>
      <c r="F295" s="16">
        <v>0</v>
      </c>
      <c r="G295" s="16">
        <v>0</v>
      </c>
      <c r="H295" s="15">
        <v>0</v>
      </c>
      <c r="I295" s="16">
        <v>0</v>
      </c>
      <c r="J295" s="16">
        <v>0</v>
      </c>
      <c r="K295" s="16">
        <v>0</v>
      </c>
      <c r="L295" s="13">
        <f>SUM(D295:K295)</f>
        <v>0</v>
      </c>
    </row>
    <row r="296" spans="1:12" ht="17.25" customHeight="1">
      <c r="A296" s="37"/>
      <c r="B296" s="46" t="s">
        <v>27</v>
      </c>
      <c r="C296" s="10" t="s">
        <v>15</v>
      </c>
      <c r="D296" s="15">
        <f t="shared" ref="D296:J296" si="145">SUM(D297:D300)</f>
        <v>0</v>
      </c>
      <c r="E296" s="16">
        <f t="shared" si="145"/>
        <v>0</v>
      </c>
      <c r="F296" s="16">
        <v>0</v>
      </c>
      <c r="G296" s="16">
        <f t="shared" si="145"/>
        <v>150</v>
      </c>
      <c r="H296" s="15">
        <f t="shared" si="145"/>
        <v>5526.3</v>
      </c>
      <c r="I296" s="16">
        <f t="shared" si="145"/>
        <v>5500</v>
      </c>
      <c r="J296" s="16">
        <f t="shared" si="145"/>
        <v>0</v>
      </c>
      <c r="K296" s="16">
        <f>SUM(K297:K300)</f>
        <v>0</v>
      </c>
      <c r="L296" s="13">
        <f t="shared" si="138"/>
        <v>11176.3</v>
      </c>
    </row>
    <row r="297" spans="1:12" ht="17.25" customHeight="1">
      <c r="A297" s="37"/>
      <c r="B297" s="46"/>
      <c r="C297" s="10" t="s">
        <v>18</v>
      </c>
      <c r="D297" s="16">
        <v>0</v>
      </c>
      <c r="E297" s="16">
        <v>0</v>
      </c>
      <c r="F297" s="16">
        <v>0</v>
      </c>
      <c r="G297" s="22">
        <v>150</v>
      </c>
      <c r="H297" s="15">
        <v>26.3</v>
      </c>
      <c r="I297" s="16">
        <v>0</v>
      </c>
      <c r="J297" s="16">
        <v>0</v>
      </c>
      <c r="K297" s="16">
        <v>0</v>
      </c>
      <c r="L297" s="13">
        <f t="shared" si="138"/>
        <v>176.3</v>
      </c>
    </row>
    <row r="298" spans="1:12" ht="29.25" customHeight="1">
      <c r="A298" s="37"/>
      <c r="B298" s="46"/>
      <c r="C298" s="10" t="s">
        <v>20</v>
      </c>
      <c r="D298" s="16">
        <v>0</v>
      </c>
      <c r="E298" s="16">
        <v>0</v>
      </c>
      <c r="F298" s="16">
        <v>0</v>
      </c>
      <c r="G298" s="16">
        <v>0</v>
      </c>
      <c r="H298" s="15">
        <v>5000</v>
      </c>
      <c r="I298" s="16">
        <v>5000</v>
      </c>
      <c r="J298" s="16">
        <v>0</v>
      </c>
      <c r="K298" s="16">
        <v>0</v>
      </c>
      <c r="L298" s="13">
        <f t="shared" si="138"/>
        <v>10000</v>
      </c>
    </row>
    <row r="299" spans="1:12" ht="33" customHeight="1">
      <c r="A299" s="37"/>
      <c r="B299" s="46"/>
      <c r="C299" s="10" t="s">
        <v>19</v>
      </c>
      <c r="D299" s="16">
        <v>0</v>
      </c>
      <c r="E299" s="16">
        <v>0</v>
      </c>
      <c r="F299" s="16">
        <v>0</v>
      </c>
      <c r="G299" s="16">
        <v>0</v>
      </c>
      <c r="H299" s="15">
        <v>500</v>
      </c>
      <c r="I299" s="16">
        <v>500</v>
      </c>
      <c r="J299" s="16">
        <v>0</v>
      </c>
      <c r="K299" s="16">
        <v>0</v>
      </c>
      <c r="L299" s="13">
        <f t="shared" si="138"/>
        <v>1000</v>
      </c>
    </row>
    <row r="300" spans="1:12" ht="17.25" customHeight="1">
      <c r="A300" s="38"/>
      <c r="B300" s="46"/>
      <c r="C300" s="10" t="s">
        <v>23</v>
      </c>
      <c r="D300" s="16">
        <v>0</v>
      </c>
      <c r="E300" s="16">
        <v>0</v>
      </c>
      <c r="F300" s="16">
        <v>0</v>
      </c>
      <c r="G300" s="16">
        <v>0</v>
      </c>
      <c r="H300" s="15">
        <v>0</v>
      </c>
      <c r="I300" s="16">
        <v>0</v>
      </c>
      <c r="J300" s="16">
        <v>0</v>
      </c>
      <c r="K300" s="16">
        <v>0</v>
      </c>
      <c r="L300" s="13">
        <f t="shared" si="138"/>
        <v>0</v>
      </c>
    </row>
    <row r="301" spans="1:12" ht="17.25" customHeight="1">
      <c r="A301" s="27" t="s">
        <v>63</v>
      </c>
      <c r="B301" s="46" t="s">
        <v>17</v>
      </c>
      <c r="C301" s="10" t="s">
        <v>15</v>
      </c>
      <c r="D301" s="11">
        <f>SUM(D302:D305)</f>
        <v>0</v>
      </c>
      <c r="E301" s="11">
        <f t="shared" ref="E301:J301" si="146">SUM(E302:E305)</f>
        <v>0</v>
      </c>
      <c r="F301" s="11">
        <f t="shared" si="146"/>
        <v>58494.299999999996</v>
      </c>
      <c r="G301" s="11">
        <f t="shared" si="146"/>
        <v>0</v>
      </c>
      <c r="H301" s="12">
        <f t="shared" si="146"/>
        <v>0</v>
      </c>
      <c r="I301" s="11">
        <f t="shared" si="146"/>
        <v>7070.7</v>
      </c>
      <c r="J301" s="11">
        <f t="shared" si="146"/>
        <v>54815.700000000004</v>
      </c>
      <c r="K301" s="11">
        <f>SUM(K302:K305)</f>
        <v>39350</v>
      </c>
      <c r="L301" s="13">
        <f t="shared" si="138"/>
        <v>159730.70000000001</v>
      </c>
    </row>
    <row r="302" spans="1:12" ht="17.25" customHeight="1">
      <c r="A302" s="54" t="s">
        <v>64</v>
      </c>
      <c r="B302" s="46"/>
      <c r="C302" s="10" t="s">
        <v>18</v>
      </c>
      <c r="D302" s="16">
        <f>D307+D312+D317+D322</f>
        <v>0</v>
      </c>
      <c r="E302" s="16">
        <f t="shared" ref="E302:J303" si="147">E307+E312+E317+E322</f>
        <v>0</v>
      </c>
      <c r="F302" s="16">
        <f t="shared" si="147"/>
        <v>214.7</v>
      </c>
      <c r="G302" s="16">
        <f t="shared" si="147"/>
        <v>0</v>
      </c>
      <c r="H302" s="15">
        <f t="shared" si="147"/>
        <v>0</v>
      </c>
      <c r="I302" s="16">
        <f t="shared" si="147"/>
        <v>0</v>
      </c>
      <c r="J302" s="16">
        <f t="shared" si="147"/>
        <v>0</v>
      </c>
      <c r="K302" s="16">
        <f>K307+K312+K317+K322</f>
        <v>0</v>
      </c>
      <c r="L302" s="13">
        <f t="shared" si="138"/>
        <v>214.7</v>
      </c>
    </row>
    <row r="303" spans="1:12" ht="34.5" customHeight="1">
      <c r="A303" s="54"/>
      <c r="B303" s="46"/>
      <c r="C303" s="10" t="s">
        <v>20</v>
      </c>
      <c r="D303" s="16">
        <f>D308+D313+D318+D323</f>
        <v>0</v>
      </c>
      <c r="E303" s="16">
        <f t="shared" si="147"/>
        <v>0</v>
      </c>
      <c r="F303" s="16">
        <f t="shared" si="147"/>
        <v>54200</v>
      </c>
      <c r="G303" s="16">
        <f t="shared" si="147"/>
        <v>0</v>
      </c>
      <c r="H303" s="15">
        <f t="shared" si="147"/>
        <v>0</v>
      </c>
      <c r="I303" s="16">
        <f t="shared" si="147"/>
        <v>7000</v>
      </c>
      <c r="J303" s="16">
        <f t="shared" si="147"/>
        <v>54281.3</v>
      </c>
      <c r="K303" s="16">
        <f>K308+K313+K318+K323</f>
        <v>38970</v>
      </c>
      <c r="L303" s="13">
        <f t="shared" si="138"/>
        <v>154451.29999999999</v>
      </c>
    </row>
    <row r="304" spans="1:12" ht="31.5" customHeight="1">
      <c r="A304" s="54"/>
      <c r="B304" s="46"/>
      <c r="C304" s="10" t="s">
        <v>19</v>
      </c>
      <c r="D304" s="16">
        <f>D309+D319+D324</f>
        <v>0</v>
      </c>
      <c r="E304" s="16">
        <f t="shared" ref="E304:J304" si="148">E309+E319+E324</f>
        <v>0</v>
      </c>
      <c r="F304" s="16">
        <f t="shared" si="148"/>
        <v>4079.6</v>
      </c>
      <c r="G304" s="16">
        <f t="shared" si="148"/>
        <v>0</v>
      </c>
      <c r="H304" s="15">
        <f t="shared" si="148"/>
        <v>0</v>
      </c>
      <c r="I304" s="16">
        <f t="shared" si="148"/>
        <v>70.7</v>
      </c>
      <c r="J304" s="16">
        <f t="shared" si="148"/>
        <v>534.4</v>
      </c>
      <c r="K304" s="16">
        <f>K309+K319+K324</f>
        <v>380</v>
      </c>
      <c r="L304" s="13">
        <f t="shared" si="138"/>
        <v>5064.7</v>
      </c>
    </row>
    <row r="305" spans="1:12" ht="17.25" customHeight="1">
      <c r="A305" s="54"/>
      <c r="B305" s="46"/>
      <c r="C305" s="10" t="s">
        <v>23</v>
      </c>
      <c r="D305" s="16">
        <f>D310+D315+D320+D325</f>
        <v>0</v>
      </c>
      <c r="E305" s="16">
        <f t="shared" ref="E305:J305" si="149">E310+E315+E320+E325</f>
        <v>0</v>
      </c>
      <c r="F305" s="16">
        <f t="shared" si="149"/>
        <v>0</v>
      </c>
      <c r="G305" s="16">
        <f t="shared" si="149"/>
        <v>0</v>
      </c>
      <c r="H305" s="15">
        <f t="shared" si="149"/>
        <v>0</v>
      </c>
      <c r="I305" s="16">
        <f t="shared" si="149"/>
        <v>0</v>
      </c>
      <c r="J305" s="16">
        <f t="shared" si="149"/>
        <v>0</v>
      </c>
      <c r="K305" s="16">
        <f>K310+K315+K320+K325</f>
        <v>0</v>
      </c>
      <c r="L305" s="13">
        <f t="shared" si="138"/>
        <v>0</v>
      </c>
    </row>
    <row r="306" spans="1:12" ht="17.25" customHeight="1">
      <c r="A306" s="37"/>
      <c r="B306" s="46" t="s">
        <v>29</v>
      </c>
      <c r="C306" s="10" t="s">
        <v>15</v>
      </c>
      <c r="D306" s="15">
        <f t="shared" ref="D306:I306" si="150">SUM(D307:D310)</f>
        <v>0</v>
      </c>
      <c r="E306" s="16">
        <f t="shared" si="150"/>
        <v>0</v>
      </c>
      <c r="F306" s="16">
        <f t="shared" si="150"/>
        <v>58494.299999999996</v>
      </c>
      <c r="G306" s="16">
        <f t="shared" si="150"/>
        <v>0</v>
      </c>
      <c r="H306" s="15">
        <f t="shared" si="150"/>
        <v>0</v>
      </c>
      <c r="I306" s="16">
        <f t="shared" si="150"/>
        <v>0</v>
      </c>
      <c r="J306" s="16">
        <f>SUM(J307:J310)</f>
        <v>0</v>
      </c>
      <c r="K306" s="16">
        <f>SUM(K307:K310)</f>
        <v>0</v>
      </c>
      <c r="L306" s="13">
        <f t="shared" si="138"/>
        <v>58494.299999999996</v>
      </c>
    </row>
    <row r="307" spans="1:12" ht="17.25" customHeight="1">
      <c r="A307" s="48"/>
      <c r="B307" s="46"/>
      <c r="C307" s="10" t="s">
        <v>18</v>
      </c>
      <c r="D307" s="16">
        <v>0</v>
      </c>
      <c r="E307" s="16">
        <v>0</v>
      </c>
      <c r="F307" s="16">
        <v>214.7</v>
      </c>
      <c r="G307" s="16">
        <v>0</v>
      </c>
      <c r="H307" s="15">
        <v>0</v>
      </c>
      <c r="I307" s="16">
        <v>0</v>
      </c>
      <c r="J307" s="16">
        <v>0</v>
      </c>
      <c r="K307" s="16">
        <v>0</v>
      </c>
      <c r="L307" s="13">
        <f t="shared" si="138"/>
        <v>214.7</v>
      </c>
    </row>
    <row r="308" spans="1:12" ht="34.5" customHeight="1">
      <c r="A308" s="48"/>
      <c r="B308" s="46"/>
      <c r="C308" s="10" t="s">
        <v>20</v>
      </c>
      <c r="D308" s="16">
        <v>0</v>
      </c>
      <c r="E308" s="16">
        <v>0</v>
      </c>
      <c r="F308" s="16">
        <v>54200</v>
      </c>
      <c r="G308" s="16">
        <v>0</v>
      </c>
      <c r="H308" s="15">
        <v>0</v>
      </c>
      <c r="I308" s="16">
        <v>0</v>
      </c>
      <c r="J308" s="16">
        <v>0</v>
      </c>
      <c r="K308" s="16">
        <v>0</v>
      </c>
      <c r="L308" s="13">
        <f t="shared" si="138"/>
        <v>54200</v>
      </c>
    </row>
    <row r="309" spans="1:12" ht="32.25" customHeight="1">
      <c r="A309" s="48"/>
      <c r="B309" s="46"/>
      <c r="C309" s="10" t="s">
        <v>19</v>
      </c>
      <c r="D309" s="16">
        <v>0</v>
      </c>
      <c r="E309" s="16">
        <v>0</v>
      </c>
      <c r="F309" s="16">
        <v>4079.6</v>
      </c>
      <c r="G309" s="16">
        <v>0</v>
      </c>
      <c r="H309" s="15">
        <v>0</v>
      </c>
      <c r="I309" s="16">
        <v>0</v>
      </c>
      <c r="J309" s="16">
        <v>0</v>
      </c>
      <c r="K309" s="16">
        <v>0</v>
      </c>
      <c r="L309" s="13">
        <f t="shared" si="138"/>
        <v>4079.6</v>
      </c>
    </row>
    <row r="310" spans="1:12" ht="17.25" customHeight="1">
      <c r="A310" s="48"/>
      <c r="B310" s="46"/>
      <c r="C310" s="10" t="s">
        <v>23</v>
      </c>
      <c r="D310" s="16">
        <v>0</v>
      </c>
      <c r="E310" s="16">
        <v>0</v>
      </c>
      <c r="F310" s="16">
        <v>0</v>
      </c>
      <c r="G310" s="16">
        <v>0</v>
      </c>
      <c r="H310" s="15">
        <v>0</v>
      </c>
      <c r="I310" s="16">
        <v>0</v>
      </c>
      <c r="J310" s="16">
        <v>0</v>
      </c>
      <c r="K310" s="16">
        <v>0</v>
      </c>
      <c r="L310" s="13">
        <f t="shared" si="138"/>
        <v>0</v>
      </c>
    </row>
    <row r="311" spans="1:12" ht="17.25" hidden="1" customHeight="1">
      <c r="A311" s="37"/>
      <c r="B311" s="46" t="s">
        <v>49</v>
      </c>
      <c r="C311" s="10" t="s">
        <v>15</v>
      </c>
      <c r="D311" s="15">
        <f>SUM(D312:D315)</f>
        <v>0</v>
      </c>
      <c r="E311" s="16">
        <f>SUM(E312:E315)</f>
        <v>0</v>
      </c>
      <c r="F311" s="16">
        <v>0</v>
      </c>
      <c r="G311" s="16">
        <f>SUM(G312:G315)</f>
        <v>0</v>
      </c>
      <c r="H311" s="15">
        <f>SUM(H312:H315)</f>
        <v>0</v>
      </c>
      <c r="I311" s="16">
        <f>SUM(I312:I315)</f>
        <v>0</v>
      </c>
      <c r="J311" s="16">
        <f>SUM(J312:J315)</f>
        <v>0</v>
      </c>
      <c r="K311" s="16">
        <f>SUM(K312:K315)</f>
        <v>0</v>
      </c>
      <c r="L311" s="13">
        <f t="shared" si="138"/>
        <v>0</v>
      </c>
    </row>
    <row r="312" spans="1:12" ht="17.25" hidden="1" customHeight="1">
      <c r="A312" s="37"/>
      <c r="B312" s="46"/>
      <c r="C312" s="10" t="s">
        <v>18</v>
      </c>
      <c r="D312" s="16">
        <v>0</v>
      </c>
      <c r="E312" s="16">
        <v>0</v>
      </c>
      <c r="F312" s="16">
        <v>0</v>
      </c>
      <c r="G312" s="16">
        <v>0</v>
      </c>
      <c r="H312" s="15">
        <v>0</v>
      </c>
      <c r="I312" s="23">
        <v>0</v>
      </c>
      <c r="J312" s="16">
        <v>0</v>
      </c>
      <c r="K312" s="16">
        <v>0</v>
      </c>
      <c r="L312" s="13">
        <f t="shared" si="138"/>
        <v>0</v>
      </c>
    </row>
    <row r="313" spans="1:12" ht="31.5" hidden="1" customHeight="1">
      <c r="A313" s="37"/>
      <c r="B313" s="46"/>
      <c r="C313" s="10" t="s">
        <v>20</v>
      </c>
      <c r="D313" s="16">
        <v>0</v>
      </c>
      <c r="E313" s="16">
        <v>0</v>
      </c>
      <c r="F313" s="16">
        <v>0</v>
      </c>
      <c r="G313" s="16">
        <v>0</v>
      </c>
      <c r="H313" s="15">
        <v>0</v>
      </c>
      <c r="I313" s="16">
        <v>0</v>
      </c>
      <c r="J313" s="16">
        <v>0</v>
      </c>
      <c r="K313" s="16">
        <v>0</v>
      </c>
      <c r="L313" s="13">
        <f t="shared" si="138"/>
        <v>0</v>
      </c>
    </row>
    <row r="314" spans="1:12" ht="31.5" hidden="1" customHeight="1">
      <c r="A314" s="37"/>
      <c r="B314" s="46"/>
      <c r="C314" s="10" t="s">
        <v>19</v>
      </c>
      <c r="D314" s="16">
        <v>0</v>
      </c>
      <c r="E314" s="16">
        <v>0</v>
      </c>
      <c r="F314" s="16">
        <v>0</v>
      </c>
      <c r="G314" s="16">
        <v>0</v>
      </c>
      <c r="H314" s="15">
        <v>0</v>
      </c>
      <c r="I314" s="16">
        <v>0</v>
      </c>
      <c r="J314" s="16">
        <v>0</v>
      </c>
      <c r="K314" s="16">
        <v>0</v>
      </c>
      <c r="L314" s="13">
        <f t="shared" si="138"/>
        <v>0</v>
      </c>
    </row>
    <row r="315" spans="1:12" ht="17.25" hidden="1" customHeight="1">
      <c r="A315" s="37"/>
      <c r="B315" s="46"/>
      <c r="C315" s="10" t="s">
        <v>23</v>
      </c>
      <c r="D315" s="16">
        <v>0</v>
      </c>
      <c r="E315" s="16">
        <v>0</v>
      </c>
      <c r="F315" s="16">
        <v>0</v>
      </c>
      <c r="G315" s="16">
        <v>0</v>
      </c>
      <c r="H315" s="15">
        <v>0</v>
      </c>
      <c r="I315" s="16">
        <v>0</v>
      </c>
      <c r="J315" s="16">
        <v>0</v>
      </c>
      <c r="K315" s="16">
        <v>0</v>
      </c>
      <c r="L315" s="13">
        <f t="shared" si="138"/>
        <v>0</v>
      </c>
    </row>
    <row r="316" spans="1:12" ht="17.25" customHeight="1">
      <c r="A316" s="37"/>
      <c r="B316" s="46" t="s">
        <v>32</v>
      </c>
      <c r="C316" s="10" t="s">
        <v>15</v>
      </c>
      <c r="D316" s="15">
        <f>SUM(D317:D320)</f>
        <v>0</v>
      </c>
      <c r="E316" s="16">
        <f>SUM(E317:E320)</f>
        <v>0</v>
      </c>
      <c r="F316" s="16">
        <v>0</v>
      </c>
      <c r="G316" s="16">
        <f>SUM(G317:G320)</f>
        <v>0</v>
      </c>
      <c r="H316" s="15">
        <f>SUM(H317:H320)</f>
        <v>0</v>
      </c>
      <c r="I316" s="16">
        <f>SUM(I317:I320)</f>
        <v>7070.7</v>
      </c>
      <c r="J316" s="16">
        <f>SUM(J317:J320)</f>
        <v>0</v>
      </c>
      <c r="K316" s="16">
        <f>SUM(K317:K320)</f>
        <v>0</v>
      </c>
      <c r="L316" s="13">
        <f t="shared" si="138"/>
        <v>7070.7</v>
      </c>
    </row>
    <row r="317" spans="1:12" ht="17.25" customHeight="1">
      <c r="A317" s="37"/>
      <c r="B317" s="46"/>
      <c r="C317" s="10" t="s">
        <v>18</v>
      </c>
      <c r="D317" s="16">
        <v>0</v>
      </c>
      <c r="E317" s="16">
        <v>0</v>
      </c>
      <c r="F317" s="16">
        <v>0</v>
      </c>
      <c r="G317" s="16">
        <v>0</v>
      </c>
      <c r="H317" s="15">
        <v>0</v>
      </c>
      <c r="I317" s="23">
        <v>0</v>
      </c>
      <c r="J317" s="16">
        <v>0</v>
      </c>
      <c r="K317" s="16">
        <v>0</v>
      </c>
      <c r="L317" s="13">
        <f t="shared" si="138"/>
        <v>0</v>
      </c>
    </row>
    <row r="318" spans="1:12" ht="32.25" customHeight="1">
      <c r="A318" s="37"/>
      <c r="B318" s="46"/>
      <c r="C318" s="10" t="s">
        <v>20</v>
      </c>
      <c r="D318" s="16">
        <v>0</v>
      </c>
      <c r="E318" s="16">
        <v>0</v>
      </c>
      <c r="F318" s="16">
        <v>0</v>
      </c>
      <c r="G318" s="16">
        <v>0</v>
      </c>
      <c r="H318" s="15">
        <v>0</v>
      </c>
      <c r="I318" s="16">
        <v>7000</v>
      </c>
      <c r="J318" s="16">
        <v>0</v>
      </c>
      <c r="K318" s="16">
        <v>0</v>
      </c>
      <c r="L318" s="13">
        <f t="shared" si="138"/>
        <v>7000</v>
      </c>
    </row>
    <row r="319" spans="1:12" ht="32.25" customHeight="1">
      <c r="A319" s="37"/>
      <c r="B319" s="46"/>
      <c r="C319" s="10" t="s">
        <v>19</v>
      </c>
      <c r="D319" s="16">
        <v>0</v>
      </c>
      <c r="E319" s="16">
        <v>0</v>
      </c>
      <c r="F319" s="16">
        <v>0</v>
      </c>
      <c r="G319" s="16">
        <v>0</v>
      </c>
      <c r="H319" s="15">
        <v>0</v>
      </c>
      <c r="I319" s="16">
        <v>70.7</v>
      </c>
      <c r="J319" s="16">
        <v>0</v>
      </c>
      <c r="K319" s="16">
        <v>0</v>
      </c>
      <c r="L319" s="13">
        <f t="shared" si="138"/>
        <v>70.7</v>
      </c>
    </row>
    <row r="320" spans="1:12" ht="17.25" customHeight="1">
      <c r="A320" s="37"/>
      <c r="B320" s="46"/>
      <c r="C320" s="10" t="s">
        <v>23</v>
      </c>
      <c r="D320" s="16">
        <v>0</v>
      </c>
      <c r="E320" s="16">
        <v>0</v>
      </c>
      <c r="F320" s="16">
        <v>0</v>
      </c>
      <c r="G320" s="16">
        <v>0</v>
      </c>
      <c r="H320" s="15">
        <v>0</v>
      </c>
      <c r="I320" s="16">
        <v>0</v>
      </c>
      <c r="J320" s="16">
        <v>0</v>
      </c>
      <c r="K320" s="16">
        <v>0</v>
      </c>
      <c r="L320" s="13">
        <f t="shared" si="138"/>
        <v>0</v>
      </c>
    </row>
    <row r="321" spans="1:12" ht="17.25" customHeight="1">
      <c r="A321" s="37"/>
      <c r="B321" s="46" t="s">
        <v>25</v>
      </c>
      <c r="C321" s="10" t="s">
        <v>15</v>
      </c>
      <c r="D321" s="15">
        <f>SUM(D322:D325)</f>
        <v>0</v>
      </c>
      <c r="E321" s="16">
        <f>SUM(E322:E325)</f>
        <v>0</v>
      </c>
      <c r="F321" s="16">
        <v>0</v>
      </c>
      <c r="G321" s="16">
        <f>SUM(G322:G325)</f>
        <v>0</v>
      </c>
      <c r="H321" s="15">
        <f>SUM(H322:H325)</f>
        <v>0</v>
      </c>
      <c r="I321" s="16">
        <f>SUM(I322:I325)</f>
        <v>0</v>
      </c>
      <c r="J321" s="16">
        <f>SUM(J322:J325)</f>
        <v>54815.700000000004</v>
      </c>
      <c r="K321" s="16">
        <f>SUM(K322:K325)</f>
        <v>39350</v>
      </c>
      <c r="L321" s="13">
        <f t="shared" si="138"/>
        <v>94165.700000000012</v>
      </c>
    </row>
    <row r="322" spans="1:12" ht="17.25" customHeight="1">
      <c r="A322" s="37"/>
      <c r="B322" s="46"/>
      <c r="C322" s="10" t="s">
        <v>18</v>
      </c>
      <c r="D322" s="16">
        <v>0</v>
      </c>
      <c r="E322" s="16">
        <v>0</v>
      </c>
      <c r="F322" s="16">
        <v>0</v>
      </c>
      <c r="G322" s="16">
        <v>0</v>
      </c>
      <c r="H322" s="15">
        <v>0</v>
      </c>
      <c r="I322" s="16">
        <v>0</v>
      </c>
      <c r="J322" s="16">
        <v>0</v>
      </c>
      <c r="K322" s="16">
        <v>0</v>
      </c>
      <c r="L322" s="13">
        <f t="shared" si="138"/>
        <v>0</v>
      </c>
    </row>
    <row r="323" spans="1:12" ht="29.25" customHeight="1">
      <c r="A323" s="37"/>
      <c r="B323" s="46"/>
      <c r="C323" s="10" t="s">
        <v>20</v>
      </c>
      <c r="D323" s="16">
        <v>0</v>
      </c>
      <c r="E323" s="16">
        <v>0</v>
      </c>
      <c r="F323" s="16">
        <v>0</v>
      </c>
      <c r="G323" s="16">
        <v>0</v>
      </c>
      <c r="H323" s="15">
        <v>0</v>
      </c>
      <c r="I323" s="16">
        <v>0</v>
      </c>
      <c r="J323" s="16">
        <v>54281.3</v>
      </c>
      <c r="K323" s="16">
        <v>38970</v>
      </c>
      <c r="L323" s="13">
        <f t="shared" si="138"/>
        <v>93251.3</v>
      </c>
    </row>
    <row r="324" spans="1:12" ht="34.5" customHeight="1">
      <c r="A324" s="37"/>
      <c r="B324" s="46"/>
      <c r="C324" s="10" t="s">
        <v>19</v>
      </c>
      <c r="D324" s="16">
        <v>0</v>
      </c>
      <c r="E324" s="16">
        <v>0</v>
      </c>
      <c r="F324" s="16">
        <v>0</v>
      </c>
      <c r="G324" s="16">
        <v>0</v>
      </c>
      <c r="H324" s="15">
        <v>0</v>
      </c>
      <c r="I324" s="16">
        <v>0</v>
      </c>
      <c r="J324" s="16">
        <v>534.4</v>
      </c>
      <c r="K324" s="16">
        <v>380</v>
      </c>
      <c r="L324" s="13">
        <f t="shared" si="138"/>
        <v>914.4</v>
      </c>
    </row>
    <row r="325" spans="1:12" ht="17.25" customHeight="1">
      <c r="A325" s="38"/>
      <c r="B325" s="46"/>
      <c r="C325" s="10" t="s">
        <v>23</v>
      </c>
      <c r="D325" s="16">
        <v>0</v>
      </c>
      <c r="E325" s="16">
        <v>0</v>
      </c>
      <c r="F325" s="16">
        <v>0</v>
      </c>
      <c r="G325" s="16">
        <v>0</v>
      </c>
      <c r="H325" s="15">
        <v>0</v>
      </c>
      <c r="I325" s="16">
        <v>0</v>
      </c>
      <c r="J325" s="16">
        <v>0</v>
      </c>
      <c r="K325" s="16">
        <v>0</v>
      </c>
      <c r="L325" s="13">
        <f t="shared" si="138"/>
        <v>0</v>
      </c>
    </row>
    <row r="326" spans="1:12" ht="17.25" customHeight="1">
      <c r="A326" s="53" t="s">
        <v>65</v>
      </c>
      <c r="B326" s="46" t="s">
        <v>17</v>
      </c>
      <c r="C326" s="10" t="s">
        <v>15</v>
      </c>
      <c r="D326" s="11">
        <f>SUM(D327:D330)</f>
        <v>0</v>
      </c>
      <c r="E326" s="11">
        <f t="shared" ref="E326:J326" si="151">SUM(E327:E330)</f>
        <v>0</v>
      </c>
      <c r="F326" s="11">
        <f t="shared" si="151"/>
        <v>0</v>
      </c>
      <c r="G326" s="11">
        <f t="shared" si="151"/>
        <v>0</v>
      </c>
      <c r="H326" s="12">
        <f t="shared" si="151"/>
        <v>1000</v>
      </c>
      <c r="I326" s="11">
        <f t="shared" si="151"/>
        <v>5700</v>
      </c>
      <c r="J326" s="11">
        <f t="shared" si="151"/>
        <v>0</v>
      </c>
      <c r="K326" s="11">
        <f>SUM(K327:K330)</f>
        <v>0</v>
      </c>
      <c r="L326" s="13">
        <f t="shared" si="138"/>
        <v>6700</v>
      </c>
    </row>
    <row r="327" spans="1:12" ht="17.25" customHeight="1">
      <c r="A327" s="44"/>
      <c r="B327" s="46"/>
      <c r="C327" s="10" t="s">
        <v>18</v>
      </c>
      <c r="D327" s="16">
        <f>D332+D337</f>
        <v>0</v>
      </c>
      <c r="E327" s="16">
        <f t="shared" ref="E327:J330" si="152">E332+E337</f>
        <v>0</v>
      </c>
      <c r="F327" s="16">
        <f t="shared" si="152"/>
        <v>0</v>
      </c>
      <c r="G327" s="16">
        <f t="shared" si="152"/>
        <v>0</v>
      </c>
      <c r="H327" s="15">
        <f t="shared" si="152"/>
        <v>0</v>
      </c>
      <c r="I327" s="16">
        <f t="shared" si="152"/>
        <v>0</v>
      </c>
      <c r="J327" s="16">
        <f t="shared" si="152"/>
        <v>0</v>
      </c>
      <c r="K327" s="16">
        <f>K332+K337</f>
        <v>0</v>
      </c>
      <c r="L327" s="13">
        <f t="shared" si="138"/>
        <v>0</v>
      </c>
    </row>
    <row r="328" spans="1:12" ht="28.5" customHeight="1">
      <c r="A328" s="44"/>
      <c r="B328" s="46"/>
      <c r="C328" s="10" t="s">
        <v>20</v>
      </c>
      <c r="D328" s="16">
        <f>D333+D338</f>
        <v>0</v>
      </c>
      <c r="E328" s="16">
        <f t="shared" si="152"/>
        <v>0</v>
      </c>
      <c r="F328" s="16">
        <f t="shared" si="152"/>
        <v>0</v>
      </c>
      <c r="G328" s="16">
        <f t="shared" si="152"/>
        <v>0</v>
      </c>
      <c r="H328" s="15">
        <f>H333+H338</f>
        <v>1000</v>
      </c>
      <c r="I328" s="16">
        <f t="shared" si="152"/>
        <v>5700</v>
      </c>
      <c r="J328" s="16">
        <f t="shared" si="152"/>
        <v>0</v>
      </c>
      <c r="K328" s="16">
        <f>K333+K338</f>
        <v>0</v>
      </c>
      <c r="L328" s="13">
        <f t="shared" si="138"/>
        <v>6700</v>
      </c>
    </row>
    <row r="329" spans="1:12" ht="34.5" customHeight="1">
      <c r="A329" s="44"/>
      <c r="B329" s="46"/>
      <c r="C329" s="10" t="s">
        <v>19</v>
      </c>
      <c r="D329" s="16">
        <f>D334+D339</f>
        <v>0</v>
      </c>
      <c r="E329" s="16">
        <f t="shared" si="152"/>
        <v>0</v>
      </c>
      <c r="F329" s="16">
        <f t="shared" si="152"/>
        <v>0</v>
      </c>
      <c r="G329" s="16">
        <f t="shared" si="152"/>
        <v>0</v>
      </c>
      <c r="H329" s="15">
        <f t="shared" si="152"/>
        <v>0</v>
      </c>
      <c r="I329" s="16">
        <f t="shared" si="152"/>
        <v>0</v>
      </c>
      <c r="J329" s="16">
        <f t="shared" si="152"/>
        <v>0</v>
      </c>
      <c r="K329" s="16">
        <f>K334+K339</f>
        <v>0</v>
      </c>
      <c r="L329" s="13">
        <f t="shared" si="138"/>
        <v>0</v>
      </c>
    </row>
    <row r="330" spans="1:12" ht="21.75" customHeight="1">
      <c r="A330" s="44"/>
      <c r="B330" s="46"/>
      <c r="C330" s="10" t="s">
        <v>23</v>
      </c>
      <c r="D330" s="16">
        <f>D335+D340</f>
        <v>0</v>
      </c>
      <c r="E330" s="16">
        <f t="shared" si="152"/>
        <v>0</v>
      </c>
      <c r="F330" s="16">
        <f t="shared" si="152"/>
        <v>0</v>
      </c>
      <c r="G330" s="16">
        <f t="shared" si="152"/>
        <v>0</v>
      </c>
      <c r="H330" s="15">
        <f t="shared" si="152"/>
        <v>0</v>
      </c>
      <c r="I330" s="16">
        <f t="shared" si="152"/>
        <v>0</v>
      </c>
      <c r="J330" s="16">
        <f t="shared" si="152"/>
        <v>0</v>
      </c>
      <c r="K330" s="16">
        <f>K335+K340</f>
        <v>0</v>
      </c>
      <c r="L330" s="13">
        <f t="shared" si="138"/>
        <v>0</v>
      </c>
    </row>
    <row r="331" spans="1:12" ht="21.75" customHeight="1">
      <c r="A331" s="37"/>
      <c r="B331" s="46" t="s">
        <v>66</v>
      </c>
      <c r="C331" s="10" t="s">
        <v>15</v>
      </c>
      <c r="D331" s="15">
        <f t="shared" ref="D331:J331" si="153">SUM(D332:D335)</f>
        <v>0</v>
      </c>
      <c r="E331" s="16">
        <f t="shared" si="153"/>
        <v>0</v>
      </c>
      <c r="F331" s="16">
        <f>F336</f>
        <v>0</v>
      </c>
      <c r="G331" s="16">
        <f t="shared" si="153"/>
        <v>0</v>
      </c>
      <c r="H331" s="15">
        <f t="shared" si="153"/>
        <v>0</v>
      </c>
      <c r="I331" s="16">
        <f t="shared" si="153"/>
        <v>5700</v>
      </c>
      <c r="J331" s="16">
        <f t="shared" si="153"/>
        <v>0</v>
      </c>
      <c r="K331" s="16">
        <f>SUM(K332:K335)</f>
        <v>0</v>
      </c>
      <c r="L331" s="13">
        <f t="shared" si="138"/>
        <v>5700</v>
      </c>
    </row>
    <row r="332" spans="1:12" ht="21.75" customHeight="1">
      <c r="A332" s="48"/>
      <c r="B332" s="46"/>
      <c r="C332" s="10" t="s">
        <v>18</v>
      </c>
      <c r="D332" s="16">
        <v>0</v>
      </c>
      <c r="E332" s="16">
        <v>0</v>
      </c>
      <c r="F332" s="16">
        <f>F337</f>
        <v>0</v>
      </c>
      <c r="G332" s="16">
        <v>0</v>
      </c>
      <c r="H332" s="15">
        <v>0</v>
      </c>
      <c r="I332" s="16">
        <v>0</v>
      </c>
      <c r="J332" s="16">
        <v>0</v>
      </c>
      <c r="K332" s="16">
        <v>0</v>
      </c>
      <c r="L332" s="13">
        <f t="shared" si="138"/>
        <v>0</v>
      </c>
    </row>
    <row r="333" spans="1:12" ht="29.25" customHeight="1">
      <c r="A333" s="48"/>
      <c r="B333" s="46"/>
      <c r="C333" s="10" t="s">
        <v>20</v>
      </c>
      <c r="D333" s="16">
        <v>0</v>
      </c>
      <c r="E333" s="16">
        <v>0</v>
      </c>
      <c r="F333" s="16">
        <f>F338</f>
        <v>0</v>
      </c>
      <c r="G333" s="16">
        <v>0</v>
      </c>
      <c r="H333" s="15">
        <v>0</v>
      </c>
      <c r="I333" s="16">
        <v>5700</v>
      </c>
      <c r="J333" s="16">
        <v>0</v>
      </c>
      <c r="K333" s="16">
        <v>0</v>
      </c>
      <c r="L333" s="13">
        <f t="shared" si="138"/>
        <v>5700</v>
      </c>
    </row>
    <row r="334" spans="1:12" ht="29.25" customHeight="1">
      <c r="A334" s="48"/>
      <c r="B334" s="46"/>
      <c r="C334" s="10" t="s">
        <v>19</v>
      </c>
      <c r="D334" s="16">
        <v>0</v>
      </c>
      <c r="E334" s="16">
        <v>0</v>
      </c>
      <c r="F334" s="16">
        <v>0</v>
      </c>
      <c r="G334" s="16">
        <v>0</v>
      </c>
      <c r="H334" s="15">
        <v>0</v>
      </c>
      <c r="I334" s="16">
        <v>0</v>
      </c>
      <c r="J334" s="16">
        <v>0</v>
      </c>
      <c r="K334" s="16">
        <v>0</v>
      </c>
      <c r="L334" s="13">
        <f t="shared" si="138"/>
        <v>0</v>
      </c>
    </row>
    <row r="335" spans="1:12" ht="21" customHeight="1">
      <c r="A335" s="48"/>
      <c r="B335" s="46"/>
      <c r="C335" s="10" t="s">
        <v>23</v>
      </c>
      <c r="D335" s="16">
        <v>0</v>
      </c>
      <c r="E335" s="16">
        <v>0</v>
      </c>
      <c r="F335" s="16">
        <v>0</v>
      </c>
      <c r="G335" s="16">
        <v>0</v>
      </c>
      <c r="H335" s="15">
        <v>0</v>
      </c>
      <c r="I335" s="16">
        <v>0</v>
      </c>
      <c r="J335" s="16">
        <v>0</v>
      </c>
      <c r="K335" s="16">
        <v>0</v>
      </c>
      <c r="L335" s="13">
        <f t="shared" si="138"/>
        <v>0</v>
      </c>
    </row>
    <row r="336" spans="1:12" ht="17.25" customHeight="1">
      <c r="A336" s="37"/>
      <c r="B336" s="46" t="s">
        <v>32</v>
      </c>
      <c r="C336" s="10" t="s">
        <v>15</v>
      </c>
      <c r="D336" s="15">
        <f>SUM(D337:D340)</f>
        <v>0</v>
      </c>
      <c r="E336" s="16">
        <f>SUM(E337:E340)</f>
        <v>0</v>
      </c>
      <c r="F336" s="16">
        <v>0</v>
      </c>
      <c r="G336" s="16">
        <f>SUM(G337:G340)</f>
        <v>0</v>
      </c>
      <c r="H336" s="15">
        <f>SUM(H337:H340)</f>
        <v>1000</v>
      </c>
      <c r="I336" s="16">
        <f>SUM(I337:I340)</f>
        <v>0</v>
      </c>
      <c r="J336" s="16">
        <f>SUM(J337:J340)</f>
        <v>0</v>
      </c>
      <c r="K336" s="16">
        <f>SUM(K337:K340)</f>
        <v>0</v>
      </c>
      <c r="L336" s="13">
        <f t="shared" ref="L336:L370" si="154">SUM(D336:K336)</f>
        <v>1000</v>
      </c>
    </row>
    <row r="337" spans="1:12" ht="26.25" customHeight="1">
      <c r="A337" s="37"/>
      <c r="B337" s="46"/>
      <c r="C337" s="10" t="s">
        <v>18</v>
      </c>
      <c r="D337" s="16">
        <v>0</v>
      </c>
      <c r="E337" s="16">
        <v>0</v>
      </c>
      <c r="F337" s="16">
        <v>0</v>
      </c>
      <c r="G337" s="16">
        <v>0</v>
      </c>
      <c r="H337" s="15">
        <v>0</v>
      </c>
      <c r="I337" s="16">
        <v>0</v>
      </c>
      <c r="J337" s="16">
        <v>0</v>
      </c>
      <c r="K337" s="16">
        <v>0</v>
      </c>
      <c r="L337" s="13">
        <f t="shared" si="154"/>
        <v>0</v>
      </c>
    </row>
    <row r="338" spans="1:12" ht="33" customHeight="1">
      <c r="A338" s="37"/>
      <c r="B338" s="46"/>
      <c r="C338" s="10" t="s">
        <v>20</v>
      </c>
      <c r="D338" s="16">
        <v>0</v>
      </c>
      <c r="E338" s="16">
        <v>0</v>
      </c>
      <c r="F338" s="16">
        <v>0</v>
      </c>
      <c r="G338" s="16">
        <v>0</v>
      </c>
      <c r="H338" s="15">
        <f>1000</f>
        <v>1000</v>
      </c>
      <c r="I338" s="16">
        <v>0</v>
      </c>
      <c r="J338" s="16">
        <v>0</v>
      </c>
      <c r="K338" s="16">
        <v>0</v>
      </c>
      <c r="L338" s="13">
        <f t="shared" si="154"/>
        <v>1000</v>
      </c>
    </row>
    <row r="339" spans="1:12" ht="33" customHeight="1">
      <c r="A339" s="37"/>
      <c r="B339" s="46"/>
      <c r="C339" s="10" t="s">
        <v>19</v>
      </c>
      <c r="D339" s="16">
        <v>0</v>
      </c>
      <c r="E339" s="16">
        <v>0</v>
      </c>
      <c r="F339" s="16">
        <v>0</v>
      </c>
      <c r="G339" s="16">
        <v>0</v>
      </c>
      <c r="H339" s="15">
        <v>0</v>
      </c>
      <c r="I339" s="16">
        <v>0</v>
      </c>
      <c r="J339" s="16">
        <v>0</v>
      </c>
      <c r="K339" s="16">
        <v>0</v>
      </c>
      <c r="L339" s="13">
        <f t="shared" si="154"/>
        <v>0</v>
      </c>
    </row>
    <row r="340" spans="1:12" ht="17.25" customHeight="1">
      <c r="A340" s="38"/>
      <c r="B340" s="46"/>
      <c r="C340" s="10" t="s">
        <v>23</v>
      </c>
      <c r="D340" s="16">
        <v>0</v>
      </c>
      <c r="E340" s="16">
        <v>0</v>
      </c>
      <c r="F340" s="16">
        <v>0</v>
      </c>
      <c r="G340" s="16">
        <v>0</v>
      </c>
      <c r="H340" s="15">
        <v>0</v>
      </c>
      <c r="I340" s="16">
        <v>0</v>
      </c>
      <c r="J340" s="16">
        <v>0</v>
      </c>
      <c r="K340" s="16">
        <v>0</v>
      </c>
      <c r="L340" s="13">
        <f t="shared" si="154"/>
        <v>0</v>
      </c>
    </row>
    <row r="341" spans="1:12" ht="18.75" customHeight="1">
      <c r="A341" s="47" t="s">
        <v>67</v>
      </c>
      <c r="B341" s="45" t="s">
        <v>22</v>
      </c>
      <c r="C341" s="10" t="s">
        <v>15</v>
      </c>
      <c r="D341" s="11">
        <f t="shared" ref="D341:I341" si="155">SUM(D342:D345)</f>
        <v>1500</v>
      </c>
      <c r="E341" s="11">
        <f t="shared" si="155"/>
        <v>1000</v>
      </c>
      <c r="F341" s="11">
        <f t="shared" si="155"/>
        <v>1795</v>
      </c>
      <c r="G341" s="11">
        <f t="shared" si="155"/>
        <v>2814.8999999999996</v>
      </c>
      <c r="H341" s="12">
        <f t="shared" si="155"/>
        <v>4029.5</v>
      </c>
      <c r="I341" s="11">
        <f t="shared" si="155"/>
        <v>11102.5</v>
      </c>
      <c r="J341" s="11">
        <f>SUM(J342:J345)</f>
        <v>10387.400000000001</v>
      </c>
      <c r="K341" s="11">
        <f>SUM(K342:K345)</f>
        <v>10387.300000000001</v>
      </c>
      <c r="L341" s="13">
        <f t="shared" si="154"/>
        <v>43016.600000000006</v>
      </c>
    </row>
    <row r="342" spans="1:12" ht="17.25" customHeight="1">
      <c r="A342" s="44"/>
      <c r="B342" s="45"/>
      <c r="C342" s="10" t="s">
        <v>18</v>
      </c>
      <c r="D342" s="16">
        <f t="shared" ref="D342:K345" si="156">D347</f>
        <v>500</v>
      </c>
      <c r="E342" s="16">
        <f t="shared" si="156"/>
        <v>500</v>
      </c>
      <c r="F342" s="16">
        <f t="shared" si="156"/>
        <v>780</v>
      </c>
      <c r="G342" s="16">
        <f t="shared" si="156"/>
        <v>793.7</v>
      </c>
      <c r="H342" s="15">
        <f t="shared" si="156"/>
        <v>1714.4</v>
      </c>
      <c r="I342" s="16">
        <f t="shared" si="156"/>
        <v>1532.8</v>
      </c>
      <c r="J342" s="16">
        <f t="shared" si="156"/>
        <v>817.7</v>
      </c>
      <c r="K342" s="16">
        <f t="shared" si="156"/>
        <v>817.6</v>
      </c>
      <c r="L342" s="13">
        <f t="shared" si="154"/>
        <v>7456.2000000000007</v>
      </c>
    </row>
    <row r="343" spans="1:12" ht="30.75" customHeight="1">
      <c r="A343" s="44"/>
      <c r="B343" s="45"/>
      <c r="C343" s="10" t="s">
        <v>20</v>
      </c>
      <c r="D343" s="16">
        <f t="shared" si="156"/>
        <v>0</v>
      </c>
      <c r="E343" s="16">
        <f t="shared" si="156"/>
        <v>0</v>
      </c>
      <c r="F343" s="16">
        <f t="shared" si="156"/>
        <v>479</v>
      </c>
      <c r="G343" s="16">
        <f t="shared" si="156"/>
        <v>1506</v>
      </c>
      <c r="H343" s="15">
        <f>H348</f>
        <v>1500</v>
      </c>
      <c r="I343" s="16">
        <f t="shared" si="156"/>
        <v>9069.7000000000007</v>
      </c>
      <c r="J343" s="16">
        <f t="shared" si="156"/>
        <v>9069.7000000000007</v>
      </c>
      <c r="K343" s="16">
        <f t="shared" si="156"/>
        <v>9069.7000000000007</v>
      </c>
      <c r="L343" s="13">
        <f t="shared" si="154"/>
        <v>30694.100000000002</v>
      </c>
    </row>
    <row r="344" spans="1:12" ht="33" customHeight="1">
      <c r="A344" s="44"/>
      <c r="B344" s="45"/>
      <c r="C344" s="10" t="s">
        <v>19</v>
      </c>
      <c r="D344" s="16">
        <f t="shared" si="156"/>
        <v>1000</v>
      </c>
      <c r="E344" s="16">
        <f t="shared" si="156"/>
        <v>500</v>
      </c>
      <c r="F344" s="16">
        <f t="shared" si="156"/>
        <v>536</v>
      </c>
      <c r="G344" s="16">
        <f t="shared" si="156"/>
        <v>515.20000000000005</v>
      </c>
      <c r="H344" s="15">
        <f t="shared" si="156"/>
        <v>815.1</v>
      </c>
      <c r="I344" s="16">
        <f t="shared" si="156"/>
        <v>500</v>
      </c>
      <c r="J344" s="16">
        <f t="shared" si="156"/>
        <v>500</v>
      </c>
      <c r="K344" s="16">
        <f t="shared" si="156"/>
        <v>500</v>
      </c>
      <c r="L344" s="13">
        <f t="shared" si="154"/>
        <v>4866.2999999999993</v>
      </c>
    </row>
    <row r="345" spans="1:12" ht="19.149999999999999" customHeight="1">
      <c r="A345" s="44"/>
      <c r="B345" s="45"/>
      <c r="C345" s="10" t="s">
        <v>23</v>
      </c>
      <c r="D345" s="16">
        <f t="shared" si="156"/>
        <v>0</v>
      </c>
      <c r="E345" s="16">
        <f t="shared" si="156"/>
        <v>0</v>
      </c>
      <c r="F345" s="16">
        <f t="shared" si="156"/>
        <v>0</v>
      </c>
      <c r="G345" s="16">
        <f t="shared" si="156"/>
        <v>0</v>
      </c>
      <c r="H345" s="15">
        <f t="shared" si="156"/>
        <v>0</v>
      </c>
      <c r="I345" s="16">
        <f t="shared" si="156"/>
        <v>0</v>
      </c>
      <c r="J345" s="16">
        <f t="shared" si="156"/>
        <v>0</v>
      </c>
      <c r="K345" s="16">
        <f t="shared" si="156"/>
        <v>0</v>
      </c>
      <c r="L345" s="13">
        <f t="shared" si="154"/>
        <v>0</v>
      </c>
    </row>
    <row r="346" spans="1:12" ht="16.149999999999999" customHeight="1">
      <c r="A346" s="27" t="s">
        <v>39</v>
      </c>
      <c r="B346" s="46" t="s">
        <v>22</v>
      </c>
      <c r="C346" s="10" t="s">
        <v>15</v>
      </c>
      <c r="D346" s="11">
        <f t="shared" ref="D346:I346" si="157">SUM(D347:D350)</f>
        <v>1500</v>
      </c>
      <c r="E346" s="11">
        <f t="shared" si="157"/>
        <v>1000</v>
      </c>
      <c r="F346" s="11">
        <f t="shared" si="157"/>
        <v>1795</v>
      </c>
      <c r="G346" s="11">
        <f t="shared" si="157"/>
        <v>2814.8999999999996</v>
      </c>
      <c r="H346" s="12">
        <f t="shared" si="157"/>
        <v>4029.5</v>
      </c>
      <c r="I346" s="11">
        <f t="shared" si="157"/>
        <v>11102.5</v>
      </c>
      <c r="J346" s="11">
        <f>SUM(J347:J350)</f>
        <v>10387.400000000001</v>
      </c>
      <c r="K346" s="11">
        <f>SUM(K347:K350)</f>
        <v>10387.300000000001</v>
      </c>
      <c r="L346" s="13">
        <f t="shared" si="154"/>
        <v>43016.600000000006</v>
      </c>
    </row>
    <row r="347" spans="1:12" ht="33.75" customHeight="1">
      <c r="A347" s="48" t="s">
        <v>68</v>
      </c>
      <c r="B347" s="46"/>
      <c r="C347" s="10" t="s">
        <v>18</v>
      </c>
      <c r="D347" s="16">
        <v>500</v>
      </c>
      <c r="E347" s="16">
        <v>500</v>
      </c>
      <c r="F347" s="16">
        <v>780</v>
      </c>
      <c r="G347" s="16">
        <v>793.7</v>
      </c>
      <c r="H347" s="15">
        <v>1714.4</v>
      </c>
      <c r="I347" s="15">
        <v>1532.8</v>
      </c>
      <c r="J347" s="15">
        <v>817.7</v>
      </c>
      <c r="K347" s="15">
        <v>817.6</v>
      </c>
      <c r="L347" s="13">
        <f t="shared" si="154"/>
        <v>7456.2000000000007</v>
      </c>
    </row>
    <row r="348" spans="1:12" ht="29.25" customHeight="1">
      <c r="A348" s="48"/>
      <c r="B348" s="46"/>
      <c r="C348" s="10" t="s">
        <v>20</v>
      </c>
      <c r="D348" s="16">
        <v>0</v>
      </c>
      <c r="E348" s="16">
        <v>0</v>
      </c>
      <c r="F348" s="16">
        <f>515-36</f>
        <v>479</v>
      </c>
      <c r="G348" s="16">
        <v>1506</v>
      </c>
      <c r="H348" s="15">
        <v>1500</v>
      </c>
      <c r="I348" s="16">
        <v>9069.7000000000007</v>
      </c>
      <c r="J348" s="16">
        <v>9069.7000000000007</v>
      </c>
      <c r="K348" s="16">
        <v>9069.7000000000007</v>
      </c>
      <c r="L348" s="13">
        <f t="shared" si="154"/>
        <v>30694.100000000002</v>
      </c>
    </row>
    <row r="349" spans="1:12" ht="32.450000000000003" customHeight="1">
      <c r="A349" s="48"/>
      <c r="B349" s="46"/>
      <c r="C349" s="10" t="s">
        <v>19</v>
      </c>
      <c r="D349" s="16">
        <v>1000</v>
      </c>
      <c r="E349" s="16">
        <v>500</v>
      </c>
      <c r="F349" s="16">
        <f>500+36</f>
        <v>536</v>
      </c>
      <c r="G349" s="16">
        <v>515.20000000000005</v>
      </c>
      <c r="H349" s="15">
        <f>800+15.1</f>
        <v>815.1</v>
      </c>
      <c r="I349" s="15">
        <v>500</v>
      </c>
      <c r="J349" s="15">
        <v>500</v>
      </c>
      <c r="K349" s="15">
        <v>500</v>
      </c>
      <c r="L349" s="13">
        <f t="shared" si="154"/>
        <v>4866.2999999999993</v>
      </c>
    </row>
    <row r="350" spans="1:12" ht="23.25" customHeight="1">
      <c r="A350" s="49"/>
      <c r="B350" s="46"/>
      <c r="C350" s="10" t="s">
        <v>23</v>
      </c>
      <c r="D350" s="16">
        <v>0</v>
      </c>
      <c r="E350" s="16">
        <v>0</v>
      </c>
      <c r="F350" s="16">
        <v>0</v>
      </c>
      <c r="G350" s="16">
        <v>0</v>
      </c>
      <c r="H350" s="15">
        <v>0</v>
      </c>
      <c r="I350" s="16">
        <v>0</v>
      </c>
      <c r="J350" s="16">
        <v>0</v>
      </c>
      <c r="K350" s="16">
        <v>0</v>
      </c>
      <c r="L350" s="13">
        <f t="shared" si="154"/>
        <v>0</v>
      </c>
    </row>
    <row r="351" spans="1:12" ht="18.75" customHeight="1">
      <c r="A351" s="50" t="s">
        <v>69</v>
      </c>
      <c r="B351" s="52" t="s">
        <v>22</v>
      </c>
      <c r="C351" s="10" t="s">
        <v>15</v>
      </c>
      <c r="D351" s="11">
        <f t="shared" ref="D351:I351" si="158">SUM(D352:D354)</f>
        <v>6879.2999999999993</v>
      </c>
      <c r="E351" s="11">
        <f t="shared" si="158"/>
        <v>7395.8</v>
      </c>
      <c r="F351" s="11">
        <f t="shared" si="158"/>
        <v>8352.6000000000022</v>
      </c>
      <c r="G351" s="11">
        <f t="shared" si="158"/>
        <v>9244.4000000000015</v>
      </c>
      <c r="H351" s="12">
        <f t="shared" si="158"/>
        <v>9872.4</v>
      </c>
      <c r="I351" s="11">
        <f t="shared" si="158"/>
        <v>10484.1</v>
      </c>
      <c r="J351" s="11">
        <f>SUM(J352:J354)</f>
        <v>10317.5</v>
      </c>
      <c r="K351" s="11">
        <f>SUM(K352:K354)</f>
        <v>10317.5</v>
      </c>
      <c r="L351" s="13">
        <f t="shared" si="154"/>
        <v>72863.600000000006</v>
      </c>
    </row>
    <row r="352" spans="1:12" ht="18.75" customHeight="1">
      <c r="A352" s="51"/>
      <c r="B352" s="52"/>
      <c r="C352" s="10" t="s">
        <v>18</v>
      </c>
      <c r="D352" s="16">
        <f t="shared" ref="D352:K352" si="159">D356</f>
        <v>6879.2999999999993</v>
      </c>
      <c r="E352" s="18">
        <f t="shared" si="159"/>
        <v>7395.8</v>
      </c>
      <c r="F352" s="18">
        <f t="shared" si="159"/>
        <v>8352.6000000000022</v>
      </c>
      <c r="G352" s="18">
        <f t="shared" si="159"/>
        <v>9244.4000000000015</v>
      </c>
      <c r="H352" s="19">
        <f t="shared" si="159"/>
        <v>9872.4</v>
      </c>
      <c r="I352" s="18">
        <f t="shared" si="159"/>
        <v>10484.1</v>
      </c>
      <c r="J352" s="18">
        <f t="shared" si="159"/>
        <v>10317.5</v>
      </c>
      <c r="K352" s="18">
        <f t="shared" si="159"/>
        <v>10317.5</v>
      </c>
      <c r="L352" s="13">
        <f t="shared" si="154"/>
        <v>72863.600000000006</v>
      </c>
    </row>
    <row r="353" spans="1:12" ht="31.5" customHeight="1">
      <c r="A353" s="51"/>
      <c r="B353" s="52"/>
      <c r="C353" s="10" t="s">
        <v>19</v>
      </c>
      <c r="D353" s="16">
        <v>0</v>
      </c>
      <c r="E353" s="16">
        <v>0</v>
      </c>
      <c r="F353" s="16">
        <v>0</v>
      </c>
      <c r="G353" s="16">
        <v>0</v>
      </c>
      <c r="H353" s="15">
        <v>0</v>
      </c>
      <c r="I353" s="16">
        <v>0</v>
      </c>
      <c r="J353" s="16">
        <v>0</v>
      </c>
      <c r="K353" s="16">
        <v>0</v>
      </c>
      <c r="L353" s="13">
        <f t="shared" si="154"/>
        <v>0</v>
      </c>
    </row>
    <row r="354" spans="1:12" ht="72.75" customHeight="1">
      <c r="A354" s="47"/>
      <c r="B354" s="52"/>
      <c r="C354" s="10" t="s">
        <v>23</v>
      </c>
      <c r="D354" s="16">
        <v>0</v>
      </c>
      <c r="E354" s="16">
        <v>0</v>
      </c>
      <c r="F354" s="16">
        <v>0</v>
      </c>
      <c r="G354" s="16">
        <v>0</v>
      </c>
      <c r="H354" s="15">
        <v>0</v>
      </c>
      <c r="I354" s="16">
        <v>0</v>
      </c>
      <c r="J354" s="16">
        <v>0</v>
      </c>
      <c r="K354" s="16">
        <v>0</v>
      </c>
      <c r="L354" s="13">
        <f t="shared" si="154"/>
        <v>0</v>
      </c>
    </row>
    <row r="355" spans="1:12" ht="16.899999999999999" customHeight="1">
      <c r="A355" s="27" t="s">
        <v>39</v>
      </c>
      <c r="B355" s="40" t="s">
        <v>22</v>
      </c>
      <c r="C355" s="10" t="s">
        <v>15</v>
      </c>
      <c r="D355" s="11">
        <f t="shared" ref="D355:I355" si="160">SUM(D356:D358)</f>
        <v>6879.2999999999993</v>
      </c>
      <c r="E355" s="11">
        <f t="shared" si="160"/>
        <v>7395.8</v>
      </c>
      <c r="F355" s="11">
        <f t="shared" si="160"/>
        <v>8352.6000000000022</v>
      </c>
      <c r="G355" s="11">
        <f t="shared" si="160"/>
        <v>9244.4000000000015</v>
      </c>
      <c r="H355" s="12">
        <f t="shared" si="160"/>
        <v>9872.4</v>
      </c>
      <c r="I355" s="11">
        <f t="shared" si="160"/>
        <v>10484.1</v>
      </c>
      <c r="J355" s="11">
        <f>SUM(J356:J358)</f>
        <v>10317.5</v>
      </c>
      <c r="K355" s="11">
        <f>SUM(K356:K358)</f>
        <v>10317.5</v>
      </c>
      <c r="L355" s="13">
        <f t="shared" si="154"/>
        <v>72863.600000000006</v>
      </c>
    </row>
    <row r="356" spans="1:12" ht="16.899999999999999" customHeight="1">
      <c r="A356" s="41" t="s">
        <v>70</v>
      </c>
      <c r="B356" s="40"/>
      <c r="C356" s="10" t="s">
        <v>18</v>
      </c>
      <c r="D356" s="16">
        <f>6512.7+15.4+115+50+22.9+163.3</f>
        <v>6879.2999999999993</v>
      </c>
      <c r="E356" s="18">
        <f>7370.6+6+19.2</f>
        <v>7395.8</v>
      </c>
      <c r="F356" s="18">
        <f>7993+28.3+118.1+126+87.2</f>
        <v>8352.6000000000022</v>
      </c>
      <c r="G356" s="18">
        <f>9199.2+45.2</f>
        <v>9244.4000000000015</v>
      </c>
      <c r="H356" s="19">
        <v>9872.4</v>
      </c>
      <c r="I356" s="18">
        <v>10484.1</v>
      </c>
      <c r="J356" s="18">
        <v>10317.5</v>
      </c>
      <c r="K356" s="18">
        <v>10317.5</v>
      </c>
      <c r="L356" s="13">
        <f t="shared" si="154"/>
        <v>72863.600000000006</v>
      </c>
    </row>
    <row r="357" spans="1:12" ht="29.45" customHeight="1">
      <c r="A357" s="41"/>
      <c r="B357" s="40"/>
      <c r="C357" s="10" t="s">
        <v>19</v>
      </c>
      <c r="D357" s="16">
        <v>0</v>
      </c>
      <c r="E357" s="16">
        <v>0</v>
      </c>
      <c r="F357" s="16">
        <v>0</v>
      </c>
      <c r="G357" s="16">
        <v>0</v>
      </c>
      <c r="H357" s="15">
        <v>0</v>
      </c>
      <c r="I357" s="16">
        <v>0</v>
      </c>
      <c r="J357" s="16">
        <v>0</v>
      </c>
      <c r="K357" s="16">
        <v>0</v>
      </c>
      <c r="L357" s="13">
        <f t="shared" si="154"/>
        <v>0</v>
      </c>
    </row>
    <row r="358" spans="1:12" ht="21.6" customHeight="1">
      <c r="A358" s="42"/>
      <c r="B358" s="40"/>
      <c r="C358" s="10" t="s">
        <v>23</v>
      </c>
      <c r="D358" s="16">
        <v>0</v>
      </c>
      <c r="E358" s="16">
        <v>0</v>
      </c>
      <c r="F358" s="16">
        <v>0</v>
      </c>
      <c r="G358" s="16">
        <v>0</v>
      </c>
      <c r="H358" s="15">
        <v>0</v>
      </c>
      <c r="I358" s="16">
        <v>0</v>
      </c>
      <c r="J358" s="16">
        <v>0</v>
      </c>
      <c r="K358" s="16">
        <v>0</v>
      </c>
      <c r="L358" s="13">
        <f t="shared" si="154"/>
        <v>0</v>
      </c>
    </row>
    <row r="359" spans="1:12" ht="13.9" customHeight="1">
      <c r="A359" s="43" t="s">
        <v>71</v>
      </c>
      <c r="B359" s="45" t="s">
        <v>17</v>
      </c>
      <c r="C359" s="10" t="s">
        <v>15</v>
      </c>
      <c r="D359" s="11">
        <f t="shared" ref="D359:I359" si="161">SUM(D360:D362)</f>
        <v>0</v>
      </c>
      <c r="E359" s="11">
        <f t="shared" si="161"/>
        <v>155</v>
      </c>
      <c r="F359" s="11">
        <f t="shared" si="161"/>
        <v>655</v>
      </c>
      <c r="G359" s="11">
        <f t="shared" si="161"/>
        <v>4341</v>
      </c>
      <c r="H359" s="12">
        <f t="shared" si="161"/>
        <v>3821.5</v>
      </c>
      <c r="I359" s="11">
        <f t="shared" si="161"/>
        <v>344</v>
      </c>
      <c r="J359" s="11">
        <f>SUM(J360:J362)</f>
        <v>458</v>
      </c>
      <c r="K359" s="11">
        <f>SUM(K360:K362)</f>
        <v>467</v>
      </c>
      <c r="L359" s="13">
        <f t="shared" si="154"/>
        <v>10241.5</v>
      </c>
    </row>
    <row r="360" spans="1:12">
      <c r="A360" s="44"/>
      <c r="B360" s="45"/>
      <c r="C360" s="10" t="s">
        <v>18</v>
      </c>
      <c r="D360" s="16">
        <f t="shared" ref="D360:G362" si="162">D364</f>
        <v>0</v>
      </c>
      <c r="E360" s="16">
        <f t="shared" si="162"/>
        <v>155</v>
      </c>
      <c r="F360" s="16">
        <f t="shared" si="162"/>
        <v>655</v>
      </c>
      <c r="G360" s="16">
        <f t="shared" ref="G360:J361" si="163">G364+G368</f>
        <v>590.6</v>
      </c>
      <c r="H360" s="15">
        <f t="shared" si="163"/>
        <v>71.5</v>
      </c>
      <c r="I360" s="16">
        <f t="shared" si="163"/>
        <v>344</v>
      </c>
      <c r="J360" s="16">
        <f t="shared" si="163"/>
        <v>458</v>
      </c>
      <c r="K360" s="16">
        <f>K364+K368</f>
        <v>467</v>
      </c>
      <c r="L360" s="13">
        <f t="shared" si="154"/>
        <v>2741.1</v>
      </c>
    </row>
    <row r="361" spans="1:12" ht="30">
      <c r="A361" s="44"/>
      <c r="B361" s="45"/>
      <c r="C361" s="10" t="s">
        <v>19</v>
      </c>
      <c r="D361" s="16">
        <f t="shared" si="162"/>
        <v>0</v>
      </c>
      <c r="E361" s="16">
        <f t="shared" si="162"/>
        <v>0</v>
      </c>
      <c r="F361" s="16">
        <f t="shared" si="162"/>
        <v>0</v>
      </c>
      <c r="G361" s="16">
        <f t="shared" si="163"/>
        <v>3750.4</v>
      </c>
      <c r="H361" s="15">
        <f t="shared" si="163"/>
        <v>3750</v>
      </c>
      <c r="I361" s="16">
        <f t="shared" si="163"/>
        <v>0</v>
      </c>
      <c r="J361" s="16">
        <f t="shared" si="163"/>
        <v>0</v>
      </c>
      <c r="K361" s="16">
        <f>K365+K369</f>
        <v>0</v>
      </c>
      <c r="L361" s="13">
        <f t="shared" si="154"/>
        <v>7500.4</v>
      </c>
    </row>
    <row r="362" spans="1:12">
      <c r="A362" s="44"/>
      <c r="B362" s="45"/>
      <c r="C362" s="10" t="s">
        <v>23</v>
      </c>
      <c r="D362" s="16">
        <f t="shared" si="162"/>
        <v>0</v>
      </c>
      <c r="E362" s="16">
        <f t="shared" si="162"/>
        <v>0</v>
      </c>
      <c r="F362" s="16">
        <f t="shared" si="162"/>
        <v>0</v>
      </c>
      <c r="G362" s="16">
        <f t="shared" si="162"/>
        <v>0</v>
      </c>
      <c r="H362" s="15">
        <f>H366</f>
        <v>0</v>
      </c>
      <c r="I362" s="16">
        <f>I366</f>
        <v>0</v>
      </c>
      <c r="J362" s="16">
        <f>J366</f>
        <v>0</v>
      </c>
      <c r="K362" s="16">
        <f>K366</f>
        <v>0</v>
      </c>
      <c r="L362" s="13">
        <f t="shared" si="154"/>
        <v>0</v>
      </c>
    </row>
    <row r="363" spans="1:12">
      <c r="A363" s="27" t="s">
        <v>39</v>
      </c>
      <c r="B363" s="46" t="s">
        <v>22</v>
      </c>
      <c r="C363" s="10" t="s">
        <v>15</v>
      </c>
      <c r="D363" s="11">
        <f t="shared" ref="D363:I363" si="164">SUM(D364:D366)</f>
        <v>0</v>
      </c>
      <c r="E363" s="11">
        <f t="shared" si="164"/>
        <v>155</v>
      </c>
      <c r="F363" s="11">
        <f t="shared" si="164"/>
        <v>655</v>
      </c>
      <c r="G363" s="11">
        <f t="shared" si="164"/>
        <v>589.1</v>
      </c>
      <c r="H363" s="12">
        <f t="shared" si="164"/>
        <v>33.6</v>
      </c>
      <c r="I363" s="11">
        <f t="shared" si="164"/>
        <v>344</v>
      </c>
      <c r="J363" s="11">
        <f>SUM(J364:J366)</f>
        <v>458</v>
      </c>
      <c r="K363" s="11">
        <f>SUM(K364:K366)</f>
        <v>467</v>
      </c>
      <c r="L363" s="13">
        <f t="shared" si="154"/>
        <v>2701.7</v>
      </c>
    </row>
    <row r="364" spans="1:12" ht="15.75" customHeight="1">
      <c r="A364" s="41" t="s">
        <v>72</v>
      </c>
      <c r="B364" s="46"/>
      <c r="C364" s="10" t="s">
        <v>18</v>
      </c>
      <c r="D364" s="16">
        <v>0</v>
      </c>
      <c r="E364" s="16">
        <v>155</v>
      </c>
      <c r="F364" s="16">
        <v>655</v>
      </c>
      <c r="G364" s="16">
        <v>589.1</v>
      </c>
      <c r="H364" s="15">
        <v>33.6</v>
      </c>
      <c r="I364" s="16">
        <v>344</v>
      </c>
      <c r="J364" s="16">
        <v>458</v>
      </c>
      <c r="K364" s="16">
        <v>467</v>
      </c>
      <c r="L364" s="13">
        <f t="shared" si="154"/>
        <v>2701.7</v>
      </c>
    </row>
    <row r="365" spans="1:12" ht="29.25" customHeight="1">
      <c r="A365" s="41"/>
      <c r="B365" s="46"/>
      <c r="C365" s="10" t="s">
        <v>19</v>
      </c>
      <c r="D365" s="16">
        <v>0</v>
      </c>
      <c r="E365" s="16">
        <v>0</v>
      </c>
      <c r="F365" s="16">
        <v>0</v>
      </c>
      <c r="G365" s="16">
        <v>0</v>
      </c>
      <c r="H365" s="15">
        <v>0</v>
      </c>
      <c r="I365" s="16">
        <v>0</v>
      </c>
      <c r="J365" s="16">
        <v>0</v>
      </c>
      <c r="K365" s="16">
        <v>0</v>
      </c>
      <c r="L365" s="13">
        <f t="shared" si="154"/>
        <v>0</v>
      </c>
    </row>
    <row r="366" spans="1:12" ht="21.6" customHeight="1">
      <c r="A366" s="41"/>
      <c r="B366" s="46"/>
      <c r="C366" s="10" t="s">
        <v>23</v>
      </c>
      <c r="D366" s="16">
        <v>0</v>
      </c>
      <c r="E366" s="16">
        <v>0</v>
      </c>
      <c r="F366" s="16">
        <v>0</v>
      </c>
      <c r="G366" s="16">
        <v>0</v>
      </c>
      <c r="H366" s="15">
        <v>0</v>
      </c>
      <c r="I366" s="16">
        <v>0</v>
      </c>
      <c r="J366" s="16">
        <v>0</v>
      </c>
      <c r="K366" s="16">
        <v>0</v>
      </c>
      <c r="L366" s="13">
        <f t="shared" si="154"/>
        <v>0</v>
      </c>
    </row>
    <row r="367" spans="1:12">
      <c r="A367" s="41"/>
      <c r="B367" s="46" t="s">
        <v>33</v>
      </c>
      <c r="C367" s="10" t="s">
        <v>15</v>
      </c>
      <c r="D367" s="11">
        <f t="shared" ref="D367:J367" si="165">SUM(D368:D370)</f>
        <v>0</v>
      </c>
      <c r="E367" s="11">
        <f t="shared" si="165"/>
        <v>0</v>
      </c>
      <c r="F367" s="11">
        <f t="shared" si="165"/>
        <v>0</v>
      </c>
      <c r="G367" s="11">
        <f t="shared" si="165"/>
        <v>3751.9</v>
      </c>
      <c r="H367" s="12">
        <f t="shared" si="165"/>
        <v>3787.9</v>
      </c>
      <c r="I367" s="11">
        <f t="shared" si="165"/>
        <v>0</v>
      </c>
      <c r="J367" s="11">
        <f t="shared" si="165"/>
        <v>0</v>
      </c>
      <c r="K367" s="11">
        <f>SUM(K368:K370)</f>
        <v>0</v>
      </c>
      <c r="L367" s="13">
        <f t="shared" si="154"/>
        <v>7539.8</v>
      </c>
    </row>
    <row r="368" spans="1:12">
      <c r="A368" s="41"/>
      <c r="B368" s="46"/>
      <c r="C368" s="10" t="s">
        <v>18</v>
      </c>
      <c r="D368" s="16">
        <v>0</v>
      </c>
      <c r="E368" s="16">
        <v>0</v>
      </c>
      <c r="F368" s="16">
        <v>0</v>
      </c>
      <c r="G368" s="16">
        <v>1.5</v>
      </c>
      <c r="H368" s="15">
        <v>37.9</v>
      </c>
      <c r="I368" s="23">
        <v>0</v>
      </c>
      <c r="J368" s="23">
        <v>0</v>
      </c>
      <c r="K368" s="23">
        <v>0</v>
      </c>
      <c r="L368" s="13">
        <f t="shared" si="154"/>
        <v>39.4</v>
      </c>
    </row>
    <row r="369" spans="1:12" ht="30">
      <c r="A369" s="41"/>
      <c r="B369" s="46"/>
      <c r="C369" s="10" t="s">
        <v>19</v>
      </c>
      <c r="D369" s="16">
        <v>0</v>
      </c>
      <c r="E369" s="16">
        <v>0</v>
      </c>
      <c r="F369" s="16">
        <v>0</v>
      </c>
      <c r="G369" s="16">
        <v>3750.4</v>
      </c>
      <c r="H369" s="15">
        <v>3750</v>
      </c>
      <c r="I369" s="23">
        <v>0</v>
      </c>
      <c r="J369" s="23">
        <v>0</v>
      </c>
      <c r="K369" s="23">
        <v>0</v>
      </c>
      <c r="L369" s="13">
        <f t="shared" si="154"/>
        <v>7500.4</v>
      </c>
    </row>
    <row r="370" spans="1:12">
      <c r="A370" s="42"/>
      <c r="B370" s="46"/>
      <c r="C370" s="10" t="s">
        <v>23</v>
      </c>
      <c r="D370" s="16">
        <v>0</v>
      </c>
      <c r="E370" s="16">
        <v>0</v>
      </c>
      <c r="F370" s="16">
        <v>0</v>
      </c>
      <c r="G370" s="16">
        <v>0</v>
      </c>
      <c r="H370" s="15">
        <v>0</v>
      </c>
      <c r="I370" s="16">
        <v>0</v>
      </c>
      <c r="J370" s="16">
        <v>0</v>
      </c>
      <c r="K370" s="16">
        <v>0</v>
      </c>
      <c r="L370" s="13">
        <f t="shared" si="154"/>
        <v>0</v>
      </c>
    </row>
    <row r="371" spans="1:12">
      <c r="A371" s="39"/>
    </row>
    <row r="372" spans="1:12">
      <c r="A372" s="2"/>
    </row>
    <row r="373" spans="1:12">
      <c r="A373" s="2"/>
    </row>
    <row r="374" spans="1:12">
      <c r="A374" s="2"/>
    </row>
  </sheetData>
  <mergeCells count="126">
    <mergeCell ref="J6:J7"/>
    <mergeCell ref="K6:K7"/>
    <mergeCell ref="L6:L7"/>
    <mergeCell ref="D2:L2"/>
    <mergeCell ref="A3:L3"/>
    <mergeCell ref="A4:A7"/>
    <mergeCell ref="B4:B7"/>
    <mergeCell ref="C4:C7"/>
    <mergeCell ref="D4:L4"/>
    <mergeCell ref="D5:L5"/>
    <mergeCell ref="D6:D7"/>
    <mergeCell ref="E6:E7"/>
    <mergeCell ref="F6:F7"/>
    <mergeCell ref="A9:A18"/>
    <mergeCell ref="B9:B13"/>
    <mergeCell ref="B14:B18"/>
    <mergeCell ref="B19:B23"/>
    <mergeCell ref="B24:B28"/>
    <mergeCell ref="B29:B33"/>
    <mergeCell ref="G6:G7"/>
    <mergeCell ref="H6:H7"/>
    <mergeCell ref="I6:I7"/>
    <mergeCell ref="B62:B65"/>
    <mergeCell ref="A66:A70"/>
    <mergeCell ref="B66:B70"/>
    <mergeCell ref="B71:B74"/>
    <mergeCell ref="B75:B78"/>
    <mergeCell ref="B79:B83"/>
    <mergeCell ref="A34:A61"/>
    <mergeCell ref="B34:B38"/>
    <mergeCell ref="B39:B43"/>
    <mergeCell ref="B44:B48"/>
    <mergeCell ref="B49:B52"/>
    <mergeCell ref="B53:B56"/>
    <mergeCell ref="B57:B61"/>
    <mergeCell ref="A100:A104"/>
    <mergeCell ref="B100:B104"/>
    <mergeCell ref="A105:A117"/>
    <mergeCell ref="B105:B108"/>
    <mergeCell ref="B109:B112"/>
    <mergeCell ref="B113:B117"/>
    <mergeCell ref="A84:A87"/>
    <mergeCell ref="B84:B87"/>
    <mergeCell ref="A88:A99"/>
    <mergeCell ref="B88:B91"/>
    <mergeCell ref="B92:B95"/>
    <mergeCell ref="B96:B99"/>
    <mergeCell ref="B138:B142"/>
    <mergeCell ref="A139:A142"/>
    <mergeCell ref="B143:B147"/>
    <mergeCell ref="A144:A147"/>
    <mergeCell ref="A148:A152"/>
    <mergeCell ref="B148:B152"/>
    <mergeCell ref="B118:B122"/>
    <mergeCell ref="B123:B127"/>
    <mergeCell ref="A124:A127"/>
    <mergeCell ref="B128:B132"/>
    <mergeCell ref="A129:A132"/>
    <mergeCell ref="A133:A137"/>
    <mergeCell ref="B133:B137"/>
    <mergeCell ref="B168:B172"/>
    <mergeCell ref="B173:B177"/>
    <mergeCell ref="B178:B181"/>
    <mergeCell ref="B182:B185"/>
    <mergeCell ref="B186:B190"/>
    <mergeCell ref="B191:B195"/>
    <mergeCell ref="B153:B157"/>
    <mergeCell ref="A154:A157"/>
    <mergeCell ref="B158:B162"/>
    <mergeCell ref="A159:A162"/>
    <mergeCell ref="A163:A167"/>
    <mergeCell ref="B163:B167"/>
    <mergeCell ref="B236:B239"/>
    <mergeCell ref="B240:B243"/>
    <mergeCell ref="B244:B247"/>
    <mergeCell ref="A245:A255"/>
    <mergeCell ref="B248:B251"/>
    <mergeCell ref="B252:B255"/>
    <mergeCell ref="B196:B200"/>
    <mergeCell ref="B201:B205"/>
    <mergeCell ref="B206:B210"/>
    <mergeCell ref="B211:B214"/>
    <mergeCell ref="B215:B218"/>
    <mergeCell ref="A216:A243"/>
    <mergeCell ref="B219:B222"/>
    <mergeCell ref="B223:B226"/>
    <mergeCell ref="B227:B231"/>
    <mergeCell ref="B232:B235"/>
    <mergeCell ref="A276:A280"/>
    <mergeCell ref="B276:B280"/>
    <mergeCell ref="B281:B285"/>
    <mergeCell ref="A282:A285"/>
    <mergeCell ref="B286:B290"/>
    <mergeCell ref="B291:B295"/>
    <mergeCell ref="B256:B259"/>
    <mergeCell ref="A257:A275"/>
    <mergeCell ref="B260:B263"/>
    <mergeCell ref="B264:B267"/>
    <mergeCell ref="B268:B271"/>
    <mergeCell ref="B272:B275"/>
    <mergeCell ref="B316:B320"/>
    <mergeCell ref="B321:B325"/>
    <mergeCell ref="A326:A330"/>
    <mergeCell ref="B326:B330"/>
    <mergeCell ref="B331:B335"/>
    <mergeCell ref="A332:A335"/>
    <mergeCell ref="B296:B300"/>
    <mergeCell ref="B301:B305"/>
    <mergeCell ref="A302:A305"/>
    <mergeCell ref="B306:B310"/>
    <mergeCell ref="A307:A310"/>
    <mergeCell ref="B311:B315"/>
    <mergeCell ref="B355:B358"/>
    <mergeCell ref="A356:A358"/>
    <mergeCell ref="A359:A362"/>
    <mergeCell ref="B359:B362"/>
    <mergeCell ref="B363:B366"/>
    <mergeCell ref="A364:A370"/>
    <mergeCell ref="B367:B370"/>
    <mergeCell ref="B336:B340"/>
    <mergeCell ref="A341:A345"/>
    <mergeCell ref="B341:B345"/>
    <mergeCell ref="B346:B350"/>
    <mergeCell ref="A347:A350"/>
    <mergeCell ref="A351:A354"/>
    <mergeCell ref="B351:B354"/>
  </mergeCells>
  <pageMargins left="0.59055118110236227" right="0.19685039370078741" top="0.31496062992125984" bottom="7.874015748031496E-2" header="0.31496062992125984" footer="0.31496062992125984"/>
  <pageSetup paperSize="9" scale="68" fitToHeight="0" orientation="landscape" r:id="rId1"/>
  <headerFooter alignWithMargins="0"/>
  <rowBreaks count="11" manualBreakCount="11">
    <brk id="33" max="16383" man="1"/>
    <brk id="70" max="10" man="1"/>
    <brk id="99" max="10" man="1"/>
    <brk id="127" max="10" man="1"/>
    <brk id="157" max="10" man="1"/>
    <brk id="188" max="11" man="1"/>
    <brk id="218" max="11" man="1"/>
    <brk id="251" max="11" man="1"/>
    <brk id="285" max="11" man="1"/>
    <brk id="320" max="11" man="1"/>
    <brk id="35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 3  на конец 2021</vt:lpstr>
      <vt:lpstr>Лист1</vt:lpstr>
      <vt:lpstr>'пр 3  на конец 2021'!Заголовки_для_печати</vt:lpstr>
      <vt:lpstr>'пр 3  на конец 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Кучерова Ирина Николаевна</dc:creator>
  <cp:lastModifiedBy>Kalinina_S</cp:lastModifiedBy>
  <dcterms:created xsi:type="dcterms:W3CDTF">2015-06-05T18:19:34Z</dcterms:created>
  <dcterms:modified xsi:type="dcterms:W3CDTF">2021-12-17T16:20:56Z</dcterms:modified>
</cp:coreProperties>
</file>